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Excel\Calendarios\Autres pays\"/>
    </mc:Choice>
  </mc:AlternateContent>
  <xr:revisionPtr revIDLastSave="0" documentId="13_ncr:1_{93F974D3-4827-425C-BC44-44FF311441E6}" xr6:coauthVersionLast="40" xr6:coauthVersionMax="40" xr10:uidLastSave="{00000000-0000-0000-0000-000000000000}"/>
  <workbookProtection workbookAlgorithmName="SHA-512" workbookHashValue="jGewy3AoMGZCyPFSRLa+03ca8pJ9hpcLOh4Us2LI+D9YuoVgtuOhj7o+Qz+BkAWWe+oDUKlJBDrfT3OAinq7qw==" workbookSaltValue="tK/l0FBCsClD9gYwBAgv/Q==" workbookSpinCount="100000" lockStructure="1"/>
  <bookViews>
    <workbookView xWindow="484" yWindow="242" windowWidth="22266" windowHeight="11847" xr2:uid="{976DC90F-1139-418F-9E47-3414BFD31C67}"/>
  </bookViews>
  <sheets>
    <sheet name="Calendário" sheetId="10" r:id="rId1"/>
    <sheet name="Dias feriados" sheetId="2" state="hidden" r:id="rId2"/>
  </sheets>
  <definedNames>
    <definedName name="Anopt">Calendário!$K$3</definedName>
    <definedName name="Débutsempt">Calendário!$J$5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E3" i="2"/>
  <c r="D3" i="2"/>
  <c r="C3" i="2" l="1"/>
  <c r="S31" i="10" l="1"/>
  <c r="K31" i="10"/>
  <c r="C31" i="10"/>
  <c r="S22" i="10"/>
  <c r="K22" i="10"/>
  <c r="C22" i="10"/>
  <c r="S13" i="10"/>
  <c r="K13" i="10"/>
  <c r="C13" i="10"/>
  <c r="S4" i="10"/>
  <c r="K4" i="10"/>
  <c r="E25" i="10" l="1"/>
  <c r="M17" i="10"/>
  <c r="P29" i="10"/>
  <c r="S29" i="10"/>
  <c r="N8" i="10"/>
  <c r="D35" i="10"/>
  <c r="X17" i="10"/>
  <c r="W8" i="10"/>
  <c r="M35" i="10"/>
  <c r="C18" i="10"/>
  <c r="X35" i="10"/>
  <c r="V34" i="10"/>
  <c r="S21" i="10"/>
  <c r="K7" i="10"/>
  <c r="I3" i="10" s="1"/>
  <c r="D3" i="10" s="1"/>
  <c r="Y34" i="10"/>
  <c r="C21" i="10"/>
  <c r="X20" i="10"/>
  <c r="C36" i="10"/>
  <c r="P7" i="10"/>
  <c r="P12" i="10"/>
  <c r="D20" i="10"/>
  <c r="W19" i="10"/>
  <c r="W39" i="10"/>
  <c r="D37" i="10"/>
  <c r="C34" i="10"/>
  <c r="O11" i="10"/>
  <c r="I19" i="10"/>
  <c r="X18" i="10"/>
  <c r="V38" i="10"/>
  <c r="G16" i="10"/>
  <c r="L11" i="10"/>
  <c r="H18" i="10"/>
  <c r="V18" i="10"/>
  <c r="U37" i="10"/>
  <c r="I16" i="10"/>
  <c r="N10" i="10"/>
  <c r="I17" i="10"/>
  <c r="U17" i="10"/>
  <c r="T36" i="10"/>
  <c r="L8" i="10"/>
  <c r="U16" i="10"/>
  <c r="M9" i="10"/>
  <c r="G17" i="10"/>
  <c r="F39" i="10"/>
  <c r="S35" i="10"/>
  <c r="D34" i="10"/>
  <c r="Q8" i="10"/>
  <c r="Y21" i="10"/>
  <c r="E38" i="10"/>
  <c r="X11" i="10"/>
  <c r="V8" i="10"/>
  <c r="O20" i="10"/>
  <c r="M18" i="10"/>
  <c r="Y28" i="10"/>
  <c r="I37" i="10"/>
  <c r="G35" i="10"/>
  <c r="M37" i="10"/>
  <c r="Y38" i="10"/>
  <c r="W36" i="10"/>
  <c r="O7" i="10"/>
  <c r="H16" i="10"/>
  <c r="Y25" i="10"/>
  <c r="Q12" i="10"/>
  <c r="O10" i="10"/>
  <c r="M8" i="10"/>
  <c r="W11" i="10"/>
  <c r="U8" i="10"/>
  <c r="C20" i="10"/>
  <c r="H17" i="10"/>
  <c r="N20" i="10"/>
  <c r="L18" i="10"/>
  <c r="Y20" i="10"/>
  <c r="W18" i="10"/>
  <c r="G39" i="10"/>
  <c r="E37" i="10"/>
  <c r="C35" i="10"/>
  <c r="M36" i="10"/>
  <c r="X38" i="10"/>
  <c r="V36" i="10"/>
  <c r="K18" i="10"/>
  <c r="Q7" i="10"/>
  <c r="M16" i="10"/>
  <c r="E34" i="10"/>
  <c r="O12" i="10"/>
  <c r="M10" i="10"/>
  <c r="K8" i="10"/>
  <c r="W10" i="10"/>
  <c r="I21" i="10"/>
  <c r="G19" i="10"/>
  <c r="E17" i="10"/>
  <c r="K20" i="10"/>
  <c r="P17" i="10"/>
  <c r="V20" i="10"/>
  <c r="T18" i="10"/>
  <c r="E39" i="10"/>
  <c r="C37" i="10"/>
  <c r="P39" i="10"/>
  <c r="L35" i="10"/>
  <c r="Y37" i="10"/>
  <c r="W35" i="10"/>
  <c r="M20" i="10"/>
  <c r="Q34" i="10"/>
  <c r="C16" i="10"/>
  <c r="Q16" i="10"/>
  <c r="G34" i="10"/>
  <c r="M12" i="10"/>
  <c r="K10" i="10"/>
  <c r="T7" i="10"/>
  <c r="V10" i="10"/>
  <c r="E21" i="10"/>
  <c r="C19" i="10"/>
  <c r="P21" i="10"/>
  <c r="N19" i="10"/>
  <c r="L17" i="10"/>
  <c r="Y19" i="10"/>
  <c r="W17" i="10"/>
  <c r="C39" i="10"/>
  <c r="H36" i="10"/>
  <c r="O39" i="10"/>
  <c r="K35" i="10"/>
  <c r="X37" i="10"/>
  <c r="V35" i="10"/>
  <c r="X10" i="10"/>
  <c r="T8" i="10"/>
  <c r="L36" i="10"/>
  <c r="S25" i="10"/>
  <c r="T16" i="10"/>
  <c r="U34" i="10"/>
  <c r="P11" i="10"/>
  <c r="N9" i="10"/>
  <c r="Y12" i="10"/>
  <c r="W9" i="10"/>
  <c r="D21" i="10"/>
  <c r="I18" i="10"/>
  <c r="O21" i="10"/>
  <c r="M19" i="10"/>
  <c r="K17" i="10"/>
  <c r="X19" i="10"/>
  <c r="V17" i="10"/>
  <c r="F38" i="10"/>
  <c r="D36" i="10"/>
  <c r="O38" i="10"/>
  <c r="Y39" i="10"/>
  <c r="W37" i="10"/>
  <c r="U35" i="10"/>
  <c r="N38" i="10"/>
  <c r="X12" i="10"/>
  <c r="V9" i="10"/>
  <c r="N21" i="10"/>
  <c r="L19" i="10"/>
  <c r="S34" i="10"/>
  <c r="W16" i="10"/>
  <c r="W34" i="10"/>
  <c r="N11" i="10"/>
  <c r="L9" i="10"/>
  <c r="Y11" i="10"/>
  <c r="U9" i="10"/>
  <c r="H20" i="10"/>
  <c r="F18" i="10"/>
  <c r="L21" i="10"/>
  <c r="Q18" i="10"/>
  <c r="W21" i="10"/>
  <c r="U19" i="10"/>
  <c r="S17" i="10"/>
  <c r="D38" i="10"/>
  <c r="I35" i="10"/>
  <c r="N37" i="10"/>
  <c r="S39" i="10"/>
  <c r="X36" i="10"/>
  <c r="C26" i="10"/>
  <c r="D27" i="10"/>
  <c r="E28" i="10"/>
  <c r="F29" i="10"/>
  <c r="G30" i="10"/>
  <c r="D25" i="10"/>
  <c r="C25" i="10"/>
  <c r="D26" i="10"/>
  <c r="E27" i="10"/>
  <c r="F28" i="10"/>
  <c r="G29" i="10"/>
  <c r="H30" i="10"/>
  <c r="G27" i="10"/>
  <c r="G25" i="10"/>
  <c r="E26" i="10"/>
  <c r="F27" i="10"/>
  <c r="G28" i="10"/>
  <c r="H29" i="10"/>
  <c r="I30" i="10"/>
  <c r="H28" i="10"/>
  <c r="F26" i="10"/>
  <c r="I29" i="10"/>
  <c r="I25" i="10"/>
  <c r="G26" i="10"/>
  <c r="H27" i="10"/>
  <c r="I28" i="10"/>
  <c r="C30" i="10"/>
  <c r="H25" i="10"/>
  <c r="H26" i="10"/>
  <c r="I27" i="10"/>
  <c r="C29" i="10"/>
  <c r="D30" i="10"/>
  <c r="D28" i="10"/>
  <c r="O28" i="10"/>
  <c r="Y26" i="10"/>
  <c r="S28" i="10"/>
  <c r="T29" i="10"/>
  <c r="U30" i="10"/>
  <c r="X25" i="10"/>
  <c r="S27" i="10"/>
  <c r="T28" i="10"/>
  <c r="U29" i="10"/>
  <c r="V30" i="10"/>
  <c r="W25" i="10"/>
  <c r="V28" i="10"/>
  <c r="S26" i="10"/>
  <c r="T27" i="10"/>
  <c r="U28" i="10"/>
  <c r="V29" i="10"/>
  <c r="W30" i="10"/>
  <c r="V25" i="10"/>
  <c r="T26" i="10"/>
  <c r="W29" i="10"/>
  <c r="U25" i="10"/>
  <c r="U27" i="10"/>
  <c r="X30" i="10"/>
  <c r="U26" i="10"/>
  <c r="V27" i="10"/>
  <c r="W28" i="10"/>
  <c r="X29" i="10"/>
  <c r="Y30" i="10"/>
  <c r="T25" i="10"/>
  <c r="V26" i="10"/>
  <c r="W27" i="10"/>
  <c r="X28" i="10"/>
  <c r="Y29" i="10"/>
  <c r="F25" i="10"/>
  <c r="C27" i="10"/>
  <c r="N27" i="10"/>
  <c r="Y27" i="10"/>
  <c r="C28" i="10"/>
  <c r="N28" i="10"/>
  <c r="O25" i="10"/>
  <c r="I26" i="10"/>
  <c r="M27" i="10"/>
  <c r="X27" i="10"/>
  <c r="P25" i="10"/>
  <c r="F30" i="10"/>
  <c r="Q30" i="10"/>
  <c r="M26" i="10"/>
  <c r="X26" i="10"/>
  <c r="E30" i="10"/>
  <c r="P30" i="10"/>
  <c r="L26" i="10"/>
  <c r="W26" i="10"/>
  <c r="E29" i="10"/>
  <c r="T30" i="10"/>
  <c r="N26" i="10"/>
  <c r="O27" i="10"/>
  <c r="P28" i="10"/>
  <c r="Q29" i="10"/>
  <c r="N25" i="10"/>
  <c r="O26" i="10"/>
  <c r="P27" i="10"/>
  <c r="Q28" i="10"/>
  <c r="K30" i="10"/>
  <c r="M25" i="10"/>
  <c r="K28" i="10"/>
  <c r="Q25" i="10"/>
  <c r="P26" i="10"/>
  <c r="Q27" i="10"/>
  <c r="K29" i="10"/>
  <c r="L30" i="10"/>
  <c r="L25" i="10"/>
  <c r="Q26" i="10"/>
  <c r="M30" i="10"/>
  <c r="L29" i="10"/>
  <c r="K27" i="10"/>
  <c r="L28" i="10"/>
  <c r="M29" i="10"/>
  <c r="N30" i="10"/>
  <c r="K26" i="10"/>
  <c r="L27" i="10"/>
  <c r="M28" i="10"/>
  <c r="N29" i="10"/>
  <c r="O30" i="10"/>
  <c r="K25" i="10"/>
  <c r="D29" i="10"/>
  <c r="O29" i="10"/>
  <c r="S30" i="10"/>
  <c r="P34" i="10"/>
  <c r="N39" i="10"/>
  <c r="M38" i="10"/>
  <c r="L37" i="10"/>
  <c r="K36" i="10"/>
  <c r="S7" i="10"/>
  <c r="K34" i="10"/>
  <c r="L16" i="10"/>
  <c r="V16" i="10"/>
  <c r="F34" i="10"/>
  <c r="X34" i="10"/>
  <c r="N12" i="10"/>
  <c r="M11" i="10"/>
  <c r="L10" i="10"/>
  <c r="K9" i="10"/>
  <c r="Y7" i="10"/>
  <c r="W12" i="10"/>
  <c r="V11" i="10"/>
  <c r="U10" i="10"/>
  <c r="T9" i="10"/>
  <c r="S8" i="10"/>
  <c r="I20" i="10"/>
  <c r="H19" i="10"/>
  <c r="G18" i="10"/>
  <c r="F17" i="10"/>
  <c r="M21" i="10"/>
  <c r="L20" i="10"/>
  <c r="K19" i="10"/>
  <c r="Q17" i="10"/>
  <c r="X21" i="10"/>
  <c r="W20" i="10"/>
  <c r="V19" i="10"/>
  <c r="U18" i="10"/>
  <c r="T17" i="10"/>
  <c r="D39" i="10"/>
  <c r="C38" i="10"/>
  <c r="I36" i="10"/>
  <c r="H35" i="10"/>
  <c r="O34" i="10"/>
  <c r="M39" i="10"/>
  <c r="L38" i="10"/>
  <c r="K37" i="10"/>
  <c r="Q35" i="10"/>
  <c r="X39" i="10"/>
  <c r="W38" i="10"/>
  <c r="V37" i="10"/>
  <c r="U36" i="10"/>
  <c r="T35" i="10"/>
  <c r="Q36" i="10"/>
  <c r="L39" i="10"/>
  <c r="P35" i="10"/>
  <c r="L7" i="10"/>
  <c r="K16" i="10"/>
  <c r="D16" i="10"/>
  <c r="N16" i="10"/>
  <c r="X16" i="10"/>
  <c r="H34" i="10"/>
  <c r="L12" i="10"/>
  <c r="K11" i="10"/>
  <c r="Q9" i="10"/>
  <c r="P8" i="10"/>
  <c r="W7" i="10"/>
  <c r="U12" i="10"/>
  <c r="T11" i="10"/>
  <c r="S10" i="10"/>
  <c r="Y8" i="10"/>
  <c r="H21" i="10"/>
  <c r="G20" i="10"/>
  <c r="F19" i="10"/>
  <c r="E18" i="10"/>
  <c r="D17" i="10"/>
  <c r="K21" i="10"/>
  <c r="Q19" i="10"/>
  <c r="P18" i="10"/>
  <c r="O17" i="10"/>
  <c r="V21" i="10"/>
  <c r="U20" i="10"/>
  <c r="T19" i="10"/>
  <c r="S18" i="10"/>
  <c r="I38" i="10"/>
  <c r="H37" i="10"/>
  <c r="G36" i="10"/>
  <c r="F35" i="10"/>
  <c r="M34" i="10"/>
  <c r="K39" i="10"/>
  <c r="Q37" i="10"/>
  <c r="P36" i="10"/>
  <c r="O35" i="10"/>
  <c r="V39" i="10"/>
  <c r="U38" i="10"/>
  <c r="T37" i="10"/>
  <c r="S36" i="10"/>
  <c r="X7" i="10"/>
  <c r="V12" i="10"/>
  <c r="T10" i="10"/>
  <c r="S9" i="10"/>
  <c r="N34" i="10"/>
  <c r="K38" i="10"/>
  <c r="M7" i="10"/>
  <c r="S16" i="10"/>
  <c r="E16" i="10"/>
  <c r="O16" i="10"/>
  <c r="Y16" i="10"/>
  <c r="I34" i="10"/>
  <c r="K12" i="10"/>
  <c r="Q10" i="10"/>
  <c r="P9" i="10"/>
  <c r="O8" i="10"/>
  <c r="V7" i="10"/>
  <c r="T12" i="10"/>
  <c r="S11" i="10"/>
  <c r="Y9" i="10"/>
  <c r="X8" i="10"/>
  <c r="G21" i="10"/>
  <c r="F20" i="10"/>
  <c r="E19" i="10"/>
  <c r="D18" i="10"/>
  <c r="C17" i="10"/>
  <c r="Q20" i="10"/>
  <c r="P19" i="10"/>
  <c r="O18" i="10"/>
  <c r="N17" i="10"/>
  <c r="U21" i="10"/>
  <c r="T20" i="10"/>
  <c r="S19" i="10"/>
  <c r="Y17" i="10"/>
  <c r="I39" i="10"/>
  <c r="H38" i="10"/>
  <c r="G37" i="10"/>
  <c r="F36" i="10"/>
  <c r="E35" i="10"/>
  <c r="L34" i="10"/>
  <c r="Q38" i="10"/>
  <c r="P37" i="10"/>
  <c r="O36" i="10"/>
  <c r="N35" i="10"/>
  <c r="U39" i="10"/>
  <c r="T38" i="10"/>
  <c r="S37" i="10"/>
  <c r="Y35" i="10"/>
  <c r="U11" i="10"/>
  <c r="N7" i="10"/>
  <c r="F16" i="10"/>
  <c r="P16" i="10"/>
  <c r="T34" i="10"/>
  <c r="Q11" i="10"/>
  <c r="P10" i="10"/>
  <c r="O9" i="10"/>
  <c r="U7" i="10"/>
  <c r="S12" i="10"/>
  <c r="Y10" i="10"/>
  <c r="X9" i="10"/>
  <c r="F21" i="10"/>
  <c r="E20" i="10"/>
  <c r="D19" i="10"/>
  <c r="Q21" i="10"/>
  <c r="P20" i="10"/>
  <c r="O19" i="10"/>
  <c r="N18" i="10"/>
  <c r="T21" i="10"/>
  <c r="S20" i="10"/>
  <c r="Y18" i="10"/>
  <c r="H39" i="10"/>
  <c r="G38" i="10"/>
  <c r="F37" i="10"/>
  <c r="E36" i="10"/>
  <c r="Q39" i="10"/>
  <c r="P38" i="10"/>
  <c r="O37" i="10"/>
  <c r="N36" i="10"/>
  <c r="T39" i="10"/>
  <c r="S38" i="10"/>
  <c r="Y36" i="10"/>
  <c r="F19" i="2"/>
  <c r="E19" i="2" s="1"/>
  <c r="F18" i="2"/>
  <c r="E18" i="2" s="1"/>
  <c r="F17" i="2"/>
  <c r="E17" i="2" s="1"/>
  <c r="F16" i="2"/>
  <c r="E16" i="2" s="1"/>
  <c r="F15" i="2"/>
  <c r="E15" i="2" s="1"/>
  <c r="F14" i="2"/>
  <c r="E14" i="2" s="1"/>
  <c r="F13" i="2"/>
  <c r="E13" i="2" s="1"/>
  <c r="F11" i="2"/>
  <c r="E11" i="2" s="1"/>
  <c r="F10" i="2"/>
  <c r="E10" i="2" s="1"/>
  <c r="F7" i="2"/>
  <c r="F23" i="2"/>
  <c r="E23" i="2" s="1"/>
  <c r="E7" i="2" l="1"/>
  <c r="F24" i="2"/>
  <c r="E24" i="2" s="1"/>
  <c r="F8" i="2"/>
  <c r="E8" i="2" s="1"/>
  <c r="F9" i="2"/>
  <c r="E9" i="2" s="1"/>
  <c r="F12" i="2"/>
  <c r="E12" i="2" s="1"/>
  <c r="C4" i="10" l="1"/>
  <c r="S32" i="10" l="1"/>
  <c r="C14" i="10"/>
  <c r="C5" i="10"/>
  <c r="C23" i="10"/>
  <c r="K14" i="10"/>
  <c r="K32" i="10"/>
  <c r="S5" i="10"/>
  <c r="S23" i="10"/>
  <c r="K23" i="10"/>
  <c r="C32" i="10"/>
  <c r="K5" i="10"/>
  <c r="S14" i="10"/>
  <c r="C8" i="10"/>
  <c r="D9" i="10"/>
  <c r="E10" i="10"/>
  <c r="F11" i="10"/>
  <c r="G12" i="10"/>
  <c r="E7" i="10"/>
  <c r="F8" i="10"/>
  <c r="H10" i="10"/>
  <c r="H8" i="10"/>
  <c r="C11" i="10"/>
  <c r="D8" i="10"/>
  <c r="E9" i="10"/>
  <c r="F10" i="10"/>
  <c r="G11" i="10"/>
  <c r="H12" i="10"/>
  <c r="D7" i="10"/>
  <c r="G9" i="10"/>
  <c r="I11" i="10"/>
  <c r="E8" i="10"/>
  <c r="F9" i="10"/>
  <c r="G10" i="10"/>
  <c r="H11" i="10"/>
  <c r="I12" i="10"/>
  <c r="C7" i="10"/>
  <c r="G8" i="10"/>
  <c r="H9" i="10"/>
  <c r="I10" i="10"/>
  <c r="C12" i="10"/>
  <c r="I7" i="10"/>
  <c r="I9" i="10"/>
  <c r="D12" i="10"/>
  <c r="H7" i="10"/>
  <c r="E11" i="10"/>
  <c r="G7" i="10"/>
  <c r="E12" i="10"/>
  <c r="F7" i="10"/>
  <c r="F12" i="10"/>
  <c r="I8" i="10"/>
  <c r="D10" i="10"/>
  <c r="C9" i="10"/>
  <c r="C10" i="10"/>
  <c r="D11" i="10"/>
</calcChain>
</file>

<file path=xl/sharedStrings.xml><?xml version="1.0" encoding="utf-8"?>
<sst xmlns="http://schemas.openxmlformats.org/spreadsheetml/2006/main" count="231" uniqueCount="147">
  <si>
    <t>Lundi</t>
  </si>
  <si>
    <t>Portugal</t>
  </si>
  <si>
    <t xml:space="preserve"> Ano Novo</t>
  </si>
  <si>
    <t xml:space="preserve"> Terça-feira carnaval</t>
  </si>
  <si>
    <t xml:space="preserve"> Sexta-feira Santa</t>
  </si>
  <si>
    <t xml:space="preserve"> Dia da Liberdade</t>
  </si>
  <si>
    <t xml:space="preserve"> Festa do trabalhador</t>
  </si>
  <si>
    <t xml:space="preserve"> Corpo de Deus</t>
  </si>
  <si>
    <t xml:space="preserve"> Dia de Portugal</t>
  </si>
  <si>
    <t xml:space="preserve"> Assunção</t>
  </si>
  <si>
    <t xml:space="preserve"> Implant. república</t>
  </si>
  <si>
    <t xml:space="preserve"> Todos os santos</t>
  </si>
  <si>
    <t xml:space="preserve"> Rest. Independência</t>
  </si>
  <si>
    <t xml:space="preserve"> Imaculada Conceição</t>
  </si>
  <si>
    <t xml:space="preserve"> Natal</t>
  </si>
  <si>
    <r>
      <rPr>
        <b/>
        <sz val="11"/>
        <color theme="1"/>
        <rFont val="Calibri"/>
        <family val="2"/>
        <scheme val="minor"/>
      </rPr>
      <t xml:space="preserve"> Obs.:</t>
    </r>
    <r>
      <rPr>
        <sz val="11"/>
        <color theme="1"/>
        <rFont val="Calibri"/>
        <family val="2"/>
        <scheme val="minor"/>
      </rPr>
      <t xml:space="preserve"> dans les mises en forme conditionnelles, déplacez la première formule</t>
    </r>
  </si>
  <si>
    <t xml:space="preserve"> (Entre deux dates) vers la position 1 (en bas) - et aussi de même pour les autres</t>
  </si>
  <si>
    <t xml:space="preserve"> dates de vacances (position 2, 3, etc.); ensuite, pour vider les cellules inexistantes</t>
  </si>
  <si>
    <t xml:space="preserve"> des jours du mois; pour terminer, les jours fériés (dernière position).</t>
  </si>
  <si>
    <t xml:space="preserve"> déb_été_2019: nom donné à la cellule. Choisir le mois complet (aussi pour samedi et dimanche)</t>
  </si>
  <si>
    <t xml:space="preserve"> déplacez la formule vers la fin de la liste et mettre une pour chaque année, (2019, 2020 et 2021),</t>
  </si>
  <si>
    <t xml:space="preserve"> dans les mois respectifs, (Noël - déb_no_1, 2, 3, carnaval - déb_ca_1, 2, 3, etc.)</t>
  </si>
  <si>
    <t xml:space="preserve"> Formules pour mise en forme des jours fériés + vacances scolaires + date du jour (Ex.: été 2019), etc.:</t>
  </si>
  <si>
    <t xml:space="preserve"> Observation: toutes les formules ci-dessous sont pour le Luxembourg</t>
  </si>
  <si>
    <t xml:space="preserve"> mettre la première cellule de chaque mois - dans l'exemple: C7</t>
  </si>
  <si>
    <t xml:space="preserve"> Mettre samedi et dimanche en rouge:</t>
  </si>
  <si>
    <t xml:space="preserve"> première cellule de chaque mois - dans l'exemple C7</t>
  </si>
  <si>
    <t xml:space="preserve"> Format - (Couleur - rouge 255)</t>
  </si>
  <si>
    <t xml:space="preserve"> Jours fériés de l'année:</t>
  </si>
  <si>
    <t xml:space="preserve"> sélectionner les douze mois</t>
  </si>
  <si>
    <t xml:space="preserve"> Date du jour:</t>
  </si>
  <si>
    <t xml:space="preserve"> Effacer les jours du mois qui sont en trop (Exemple - Janvier):</t>
  </si>
  <si>
    <t xml:space="preserve"> sélectionner la première ligne du mois - dans la zone "S'applique", la référence doit être $C$7:$I$7</t>
  </si>
  <si>
    <t xml:space="preserve"> sélectionner les deux dernières lignes (cinquième et sixième) du mois - idem zone - $C$11:$I$12</t>
  </si>
  <si>
    <t xml:space="preserve"> à faire pour chaque mois - adapter la référence de la cellule</t>
  </si>
  <si>
    <t xml:space="preserve"> Format - Police - Couleur - 172, 185, 202 ou encore plus claire - 214, 220, 228</t>
  </si>
  <si>
    <t xml:space="preserve"> pour laisser les chiffres des jours avec une couleur plus claire:</t>
  </si>
  <si>
    <t xml:space="preserve"> Observation: à faire dans la mise en forme en même temps que la formule</t>
  </si>
  <si>
    <t xml:space="preserve"> = Commun à toutes les formules - Mise en forme, Nouvelle règle, Utiliser une formule... etc.</t>
  </si>
  <si>
    <t xml:space="preserve"> =SI(ET(C7&gt;=déb_été_2019;C7&lt;=fin_été_2019);1;"")</t>
  </si>
  <si>
    <t xml:space="preserve"> =RECHERCHEV(C7;$H$7:$H$12;1;FAUX)  pour le samedi</t>
  </si>
  <si>
    <t xml:space="preserve"> =RECHERCHEV(C7;$I$7:$I$12;1;FAUX)  pour le dimanche</t>
  </si>
  <si>
    <t xml:space="preserve"> =C7=AUJOURDHUI()</t>
  </si>
  <si>
    <t xml:space="preserve"> =JOUR(C7)&gt;7</t>
  </si>
  <si>
    <t xml:space="preserve"> Entre deux dates (dans l'exemple, jours entre la date de début et de la fin des vacances scolaires):</t>
  </si>
  <si>
    <t xml:space="preserve"> =JOUR(C11)&lt;15</t>
  </si>
  <si>
    <t xml:space="preserve"> Format - Nombre - Personnalisé - Type - ;;;</t>
  </si>
  <si>
    <t xml:space="preserve"> Format - Gras - Couleur - bleu 255</t>
  </si>
  <si>
    <t xml:space="preserve"> pour laisser les jours avec une couleur de remplissage sans les chiffres:</t>
  </si>
  <si>
    <t xml:space="preserve"> Format - Remplissage - Autres couleurs - Personnalisées - gris - 246, 246, 246 ou alors,</t>
  </si>
  <si>
    <t xml:space="preserve"> la couleur - blanc, arrière-plan 1, plus sombre 5% (1ère colonne, 2ème couleur - 242, 242, 242)</t>
  </si>
  <si>
    <t xml:space="preserve"> Couleurs:</t>
  </si>
  <si>
    <t xml:space="preserve"> Mois - gris clair, arrière-plan 2, plus sombre 10% (3ème colonne, 2ème couleur - 207, 207, 207)</t>
  </si>
  <si>
    <t xml:space="preserve"> Jours semaine (lu, me, etc.) -  gris clair, arrière-plan 2, (3ème colonne, 1ère couleur - 232, 232, 232)</t>
  </si>
  <si>
    <t xml:space="preserve"> Format - Remplissage - Motifs/textures, Dégradé centre, Couleur 2 - rose saumon - 255, 217, 217</t>
  </si>
  <si>
    <t xml:space="preserve"> Observation:  c'est mieux de mettre en rouge les colonnes samedi et dimanche (groupe Police)</t>
  </si>
  <si>
    <t xml:space="preserve"> Obs.:  changer le nom de la cellule selon l'année ou la période de vacances scolaires (Noël, été, etc.)</t>
  </si>
  <si>
    <t xml:space="preserve"> Format - Couleur motif - Autre couleur - Personnalisée - 210, 210, 210), Style - ////)</t>
  </si>
  <si>
    <t xml:space="preserve"> Mettre le nom du mois en majuscule et en portugais:</t>
  </si>
  <si>
    <r>
      <t xml:space="preserve"> sélectionnez la cellule où doit apparaitre le nom du mois (par exemple, ici c'est la C5 pour </t>
    </r>
    <r>
      <rPr>
        <sz val="9"/>
        <color theme="1"/>
        <rFont val="Calibri"/>
        <family val="2"/>
        <scheme val="minor"/>
      </rPr>
      <t>JANVIER</t>
    </r>
    <r>
      <rPr>
        <sz val="11"/>
        <color theme="1"/>
        <rFont val="Calibri"/>
        <family val="2"/>
        <scheme val="minor"/>
      </rPr>
      <t>)</t>
    </r>
  </si>
  <si>
    <t xml:space="preserve"> Observation: ici, C4, c'est la cellule où se trouve la formule =DATE(Ano,1;1) pour le mois de Janvier</t>
  </si>
  <si>
    <t xml:space="preserve"> Mettre le nom du mois JANVIER en portugais et en français dans la même cellule:</t>
  </si>
  <si>
    <t xml:space="preserve"> =MAJUSCULE(TEXTE(C4;"[$-0816]mmmm"&amp;" ‒ ")&amp;TEXTE(C4;"mmmm"))</t>
  </si>
  <si>
    <t xml:space="preserve"> Et encore, pour mettre le nom du mois, se trouvant en deuxième position, entre parenthèses:</t>
  </si>
  <si>
    <t xml:space="preserve"> =MAJUSCULE(TEXTE(C4;"[$-0816]mmmm"&amp;"  ‒  (")&amp;TEXTE(C4;"mmmm"&amp;")"))</t>
  </si>
  <si>
    <t>Calculo da data para o domigo de Páscoa</t>
  </si>
  <si>
    <t xml:space="preserve"> =MAJUSCULE(TEXTE(C4;"[$-0816]mmmm"))</t>
  </si>
  <si>
    <t xml:space="preserve"> =TEXTE(F7;"[$-0816]jjjj")  - (F7 est la cellule où se trouve la date, par exemple, 05/11/1985)</t>
  </si>
  <si>
    <t xml:space="preserve"> ou alors, =TEXTE(JOURSEM(F7);"[$-0816]jjjj")</t>
  </si>
  <si>
    <t xml:space="preserve"> Mettre le jour de la semaine en portugais, si Excel est dans une autre langue:</t>
  </si>
  <si>
    <t xml:space="preserve"> =RECHERCHEV(C7;'Dias feriados'!$F$7:$F$17;1;FAUX)</t>
  </si>
  <si>
    <t> Mês - cinza claro, fundo 2, mais escuro 10% (3ª coluna, 2ª cor - 207, 207, 207)</t>
  </si>
  <si>
    <t> selecione a célula onde o nome do mês deve aparecer (por exemplo, aqui é o C5 para JANEIRO)</t>
  </si>
  <si>
    <t> Coloque o nome do mês JANEIRO em português e francês na mesma cela:</t>
  </si>
  <si>
    <t> Observação: todas as fórmulas abaixo são para o Luxemburgo</t>
  </si>
  <si>
    <t> Fórmulas para formatação de feriados + férias escolares + data de hoje (ex .: verão 2019), etc .:</t>
  </si>
  <si>
    <t> = Comum a todas as fórmulas - Formatação, Nova regra, Usar fórmula ... etc.</t>
  </si>
  <si>
    <t> Entre duas datas (no exemplo, dias entre a data de início e o final das férias escolares):</t>
  </si>
  <si>
    <t> coloque a primeira célula de cada mês - no exemplo: C7</t>
  </si>
  <si>
    <t> start_2019: nome dado à célula. Escolha o mês completo (também para sábado e domingo)</t>
  </si>
  <si>
    <t> Obs .: alterar o nome da célula de acordo com o ano ou período de férias escolares (Natal, verão, etc.)</t>
  </si>
  <si>
    <t> Tamanho - Cor do padrão - Outra cor - Personalizado - 210, 210, 210), Estilo - ////)</t>
  </si>
  <si>
    <t> mover a fórmula para o final da lista e colocar uma para cada ano (2019, 2020 e 2021),</t>
  </si>
  <si>
    <t> no respectivo mês (Natal - déb_no_1, 2, 3, carnaval - déb_ca_1, 2, 3, etc.)</t>
  </si>
  <si>
    <t> primeira célula de cada mês - no exemplo C7</t>
  </si>
  <si>
    <t> Formato - (cor - vermelho 255)</t>
  </si>
  <si>
    <t> Férias do ano:</t>
  </si>
  <si>
    <t> selecione os doze meses</t>
  </si>
  <si>
    <t> Tamanho - Negrito - Cor - Azul 255</t>
  </si>
  <si>
    <t> Data do dia:</t>
  </si>
  <si>
    <t> Formato - Preenchimento - Padrões / texturas, Centro Gradiente, Cor 2 - rosa salmão - 255, 217, 217</t>
  </si>
  <si>
    <t> Exclua os dias do mês que estão em excesso (Exemplo - janeiro):</t>
  </si>
  <si>
    <t> fazer para cada mês - adapte a referência da célula</t>
  </si>
  <si>
    <t> Observação: fazer na formatação ao mesmo tempo que a fórmula</t>
  </si>
  <si>
    <t> deixar os dígitos dos dias com uma cor mais clara:</t>
  </si>
  <si>
    <t> Formato - Fonte - Cor - 172, 185, 202 ou até mais claro - 214, 220, 228</t>
  </si>
  <si>
    <t> para deixar os dias com uma cor de preenchimento sem os números:</t>
  </si>
  <si>
    <t> Formato - Preenchimento - Outras cores - Personalizado - cinza - 246, 246, 246 ou mais,</t>
  </si>
  <si>
    <t> cor - branco, fundo 1, mais escuro 5% (1ª coluna, 2ª cor - 242, 242, 242)</t>
  </si>
  <si>
    <t> Formato - Número - Personalizado - Tipo - ;;;</t>
  </si>
  <si>
    <t>Em português</t>
  </si>
  <si>
    <t xml:space="preserve"> Cores:</t>
  </si>
  <si>
    <t> Dias da semana (Se, te, etc.) - cinza claro, fundo 2, (3ª coluna, 1ª cor - 232, 232, 232)</t>
  </si>
  <si>
    <t> Afixar o nome do mês em letras maiúsculas e em português:</t>
  </si>
  <si>
    <t> =MAJUSCULE(TEXTE(C4;"[$-0816]mmmm"&amp;" - ")&amp;TEXTE(C4,"mmmm"))</t>
  </si>
  <si>
    <t> =MAJUSCULE(TEXTE(C4;"[$-0816]mmm"))</t>
  </si>
  <si>
    <t> Observação: aqui, C4, é a célula onde está a fórmula =DATE(Ano;1;1) para o mês de janeiro</t>
  </si>
  <si>
    <t> Definir o dia da semana em português, se o Excel estiver em outro idioma:</t>
  </si>
  <si>
    <t> =TEXTE(F7;"[$-0816]jjjj") - (F7 é a célula em que a data é, por exemplo, 05/11/1985)</t>
  </si>
  <si>
    <t> ou então, =TEXTE (JOURSEM(F7); "[$-0816]jjjj")</t>
  </si>
  <si>
    <t> =SI(ET(C7&gt;=déb_été_2019;C7&lt;=fin_été_2019)1;"")</t>
  </si>
  <si>
    <t> Afixar o sábado e domingo em vermelho:</t>
  </si>
  <si>
    <t> =RECHERCHEV(C7;$I$7:$I$12;1;FAUX) para o domingo</t>
  </si>
  <si>
    <t> =RECHERCHEV(C7;$H$7:$H$12;1;FAUX) para o sábado</t>
  </si>
  <si>
    <t> Observação: é melhor colocar as colunas no sábado e no domingo em vermelho (grupo Police)</t>
  </si>
  <si>
    <t> =RECHERCHEV(C7;'Dias feriados'!$F$7:$F$17;1;FAUX)</t>
  </si>
  <si>
    <t> =C7=AUJOURDHUI()</t>
  </si>
  <si>
    <t> selecione a primeira linha do mês - na caixa "Aplica-se", a referência deve ser de $C$7:$I$7</t>
  </si>
  <si>
    <t> selecione as duas últimas linhas (quinta e sexta) do mês - mesma zona - $C$11:$I$12</t>
  </si>
  <si>
    <t> ==JOUR(C7)&gt;7</t>
  </si>
  <si>
    <t> =JOUR(C11)&lt;15</t>
  </si>
  <si>
    <r>
      <t> </t>
    </r>
    <r>
      <rPr>
        <b/>
        <sz val="11"/>
        <color theme="1"/>
        <rFont val="Calibri"/>
        <family val="2"/>
        <scheme val="minor"/>
      </rPr>
      <t>Obs.:</t>
    </r>
    <r>
      <rPr>
        <sz val="11"/>
        <color theme="1"/>
        <rFont val="Calibri"/>
        <family val="2"/>
        <scheme val="minor"/>
      </rPr>
      <t xml:space="preserve"> na formatação condicional, mova a primeira fórmula</t>
    </r>
  </si>
  <si>
    <t> (Entre duas datas) para a posição 1 (em baixo) - e proceder da mesma maneira para as outras</t>
  </si>
  <si>
    <t xml:space="preserve"> datas de férias (posição 2, 3, etc.); e a seguir, para esconder as células as células inexistentes </t>
  </si>
  <si>
    <t> dos dias do mês; finalmente, para os dias feriados (última posição).</t>
  </si>
  <si>
    <t>Mês</t>
  </si>
  <si>
    <t>Ano:</t>
  </si>
  <si>
    <t>Dia</t>
  </si>
  <si>
    <t>Hoje:</t>
  </si>
  <si>
    <t xml:space="preserve"> Pour se passer du format "mmmm" et ainsi éviter des problèmes de format dans une autre langue: </t>
  </si>
  <si>
    <t xml:space="preserve"> =CHOISIR(MOIS(C4);"JANEIRO";"FEVEREIRO";"MARÇO";"ABRIL";"MAIO";"JUNHO";"JULHO";</t>
  </si>
  <si>
    <t xml:space="preserve"> "AGOSTO";"SETEMBRO";"OUTUBRO";"NOVEMBRO";"DEZEMBRO") dans la cellule "Janeiro",</t>
  </si>
  <si>
    <t xml:space="preserve"> ensuite dans la cellule *Fevereiro", mettre K4 - MOIS(K4), etc., ou alors, mettre la même référence</t>
  </si>
  <si>
    <t xml:space="preserve"> MOIS(C4) dans la cellule de chaque mois, par exemple, dans celle de "JANEIRO",</t>
  </si>
  <si>
    <t xml:space="preserve"> =CHOISIR(MOIS(C4);"JANEIRO"), pour "FEVEREIRO", =CHOISIR(MOIS(C4);"FEVEREIRO"), etc.</t>
  </si>
  <si>
    <t> =MAJUSCULE(TEXTE(C4;"[$-0816]mmmm"&amp;"- (")&amp;TEXTE(C4;"mmmm" &amp; ")"))</t>
  </si>
  <si>
    <t> E ainda, colocar o nome do mês, estando em segunda posição, entre parênteses:</t>
  </si>
  <si>
    <t xml:space="preserve"> para não utilizar o formato "mmmm" e assim evitar problemas de formato noutras línguas:</t>
  </si>
  <si>
    <t xml:space="preserve"> "AGOSTO";"SETEMBRO";"OUTUBRO";"NOVEMBRO";"DEZEMBRO") na célula "Janeiro",</t>
  </si>
  <si>
    <t xml:space="preserve">  a seguir na célula "Fevereiro", digitar K4 - MOIS(K4), etc., ou então, digitar a mesma referência</t>
  </si>
  <si>
    <t xml:space="preserve"> MOIS(C4) na célula de cada mês, por exemplo, na de "JANEIRO",</t>
  </si>
  <si>
    <t>S</t>
  </si>
  <si>
    <t>T</t>
  </si>
  <si>
    <t>Q</t>
  </si>
  <si>
    <t>D</t>
  </si>
  <si>
    <t>Páscoa</t>
  </si>
  <si>
    <t>Pentecostes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</si>
</sst>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"/>
    <numFmt numFmtId="165" formatCode="dddd"/>
    <numFmt numFmtId="166" formatCode="dddd\ dd\ mmmm\ yyyy"/>
    <numFmt numFmtId="167" formatCode=";;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FFFF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2"/>
      <color rgb="FF000000"/>
      <name val="Calibri"/>
      <family val="2"/>
    </font>
    <font>
      <b/>
      <sz val="12"/>
      <color rgb="FF0000FF"/>
      <name val="Calibri"/>
      <family val="2"/>
    </font>
    <font>
      <sz val="12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70C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FCFCF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2D2D2"/>
        <bgColor indexed="64"/>
      </patternFill>
    </fill>
  </fills>
  <borders count="7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66">
    <xf numFmtId="0" fontId="0" fillId="0" borderId="0" xfId="0"/>
    <xf numFmtId="0" fontId="1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7" xfId="0" applyFont="1" applyFill="1" applyBorder="1" applyProtection="1">
      <protection hidden="1"/>
    </xf>
    <xf numFmtId="0" fontId="1" fillId="0" borderId="10" xfId="0" applyFont="1" applyBorder="1" applyProtection="1"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Protection="1">
      <protection hidden="1"/>
    </xf>
    <xf numFmtId="0" fontId="1" fillId="2" borderId="14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164" fontId="9" fillId="0" borderId="20" xfId="0" applyNumberFormat="1" applyFont="1" applyBorder="1" applyAlignment="1" applyProtection="1">
      <alignment horizontal="center" vertical="center"/>
      <protection hidden="1"/>
    </xf>
    <xf numFmtId="164" fontId="9" fillId="0" borderId="21" xfId="0" applyNumberFormat="1" applyFont="1" applyBorder="1" applyAlignment="1" applyProtection="1">
      <alignment horizontal="center" vertical="center"/>
      <protection hidden="1"/>
    </xf>
    <xf numFmtId="164" fontId="10" fillId="0" borderId="21" xfId="0" applyNumberFormat="1" applyFont="1" applyBorder="1" applyAlignment="1" applyProtection="1">
      <alignment horizontal="center" vertical="center"/>
      <protection hidden="1"/>
    </xf>
    <xf numFmtId="164" fontId="10" fillId="0" borderId="22" xfId="0" applyNumberFormat="1" applyFont="1" applyBorder="1" applyAlignment="1" applyProtection="1">
      <alignment horizontal="center" vertical="center"/>
      <protection hidden="1"/>
    </xf>
    <xf numFmtId="164" fontId="9" fillId="0" borderId="23" xfId="0" applyNumberFormat="1" applyFont="1" applyBorder="1" applyAlignment="1" applyProtection="1">
      <alignment horizontal="center" vertical="center"/>
      <protection hidden="1"/>
    </xf>
    <xf numFmtId="164" fontId="9" fillId="0" borderId="24" xfId="0" applyNumberFormat="1" applyFont="1" applyBorder="1" applyAlignment="1" applyProtection="1">
      <alignment horizontal="center" vertical="center"/>
      <protection hidden="1"/>
    </xf>
    <xf numFmtId="164" fontId="10" fillId="0" borderId="24" xfId="0" applyNumberFormat="1" applyFont="1" applyBorder="1" applyAlignment="1" applyProtection="1">
      <alignment horizontal="center" vertical="center"/>
      <protection hidden="1"/>
    </xf>
    <xf numFmtId="164" fontId="10" fillId="0" borderId="25" xfId="0" applyNumberFormat="1" applyFont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164" fontId="9" fillId="0" borderId="28" xfId="0" applyNumberFormat="1" applyFont="1" applyBorder="1" applyAlignment="1" applyProtection="1">
      <alignment horizontal="center" vertical="center"/>
      <protection hidden="1"/>
    </xf>
    <xf numFmtId="164" fontId="9" fillId="0" borderId="29" xfId="0" applyNumberFormat="1" applyFont="1" applyBorder="1" applyAlignment="1" applyProtection="1">
      <alignment horizontal="center" vertical="center"/>
      <protection hidden="1"/>
    </xf>
    <xf numFmtId="164" fontId="10" fillId="0" borderId="29" xfId="0" applyNumberFormat="1" applyFont="1" applyBorder="1" applyAlignment="1" applyProtection="1">
      <alignment horizontal="center" vertical="center"/>
      <protection hidden="1"/>
    </xf>
    <xf numFmtId="164" fontId="10" fillId="0" borderId="30" xfId="0" applyNumberFormat="1" applyFont="1" applyBorder="1" applyAlignment="1" applyProtection="1">
      <alignment horizontal="center" vertical="center"/>
      <protection hidden="1"/>
    </xf>
    <xf numFmtId="0" fontId="1" fillId="2" borderId="26" xfId="0" applyFont="1" applyFill="1" applyBorder="1" applyProtection="1"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2" fillId="2" borderId="31" xfId="0" applyFont="1" applyFill="1" applyBorder="1" applyAlignment="1" applyProtection="1">
      <alignment horizontal="center" vertical="center"/>
      <protection hidden="1"/>
    </xf>
    <xf numFmtId="0" fontId="8" fillId="2" borderId="19" xfId="0" applyFont="1" applyFill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center" vertical="center"/>
      <protection hidden="1"/>
    </xf>
    <xf numFmtId="0" fontId="2" fillId="2" borderId="33" xfId="0" applyFont="1" applyFill="1" applyBorder="1" applyProtection="1"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Protection="1">
      <protection hidden="1"/>
    </xf>
    <xf numFmtId="0" fontId="1" fillId="2" borderId="3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65" fontId="14" fillId="0" borderId="37" xfId="1" applyNumberFormat="1" applyFont="1" applyBorder="1" applyAlignment="1" applyProtection="1">
      <alignment horizontal="center" vertical="center"/>
      <protection hidden="1"/>
    </xf>
    <xf numFmtId="166" fontId="15" fillId="0" borderId="0" xfId="1" applyNumberFormat="1" applyFont="1" applyAlignment="1" applyProtection="1">
      <alignment horizontal="center" vertical="center"/>
      <protection hidden="1"/>
    </xf>
    <xf numFmtId="14" fontId="14" fillId="0" borderId="40" xfId="1" applyNumberFormat="1" applyFont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14" fontId="1" fillId="0" borderId="0" xfId="0" applyNumberFormat="1" applyFont="1" applyProtection="1"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8" fillId="2" borderId="42" xfId="0" applyFont="1" applyFill="1" applyBorder="1" applyAlignment="1" applyProtection="1">
      <alignment horizontal="center" vertical="center"/>
      <protection hidden="1"/>
    </xf>
    <xf numFmtId="0" fontId="1" fillId="2" borderId="42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38" xfId="0" applyBorder="1" applyProtection="1">
      <protection hidden="1"/>
    </xf>
    <xf numFmtId="0" fontId="0" fillId="0" borderId="39" xfId="0" applyBorder="1" applyProtection="1">
      <protection hidden="1"/>
    </xf>
    <xf numFmtId="14" fontId="0" fillId="0" borderId="0" xfId="0" applyNumberFormat="1" applyProtection="1">
      <protection hidden="1"/>
    </xf>
    <xf numFmtId="0" fontId="0" fillId="0" borderId="39" xfId="0" quotePrefix="1" applyBorder="1" applyProtection="1">
      <protection hidden="1"/>
    </xf>
    <xf numFmtId="0" fontId="0" fillId="0" borderId="38" xfId="0" applyBorder="1" applyAlignment="1" applyProtection="1">
      <alignment wrapText="1"/>
      <protection hidden="1"/>
    </xf>
    <xf numFmtId="0" fontId="0" fillId="0" borderId="38" xfId="0" applyBorder="1" applyAlignment="1" applyProtection="1">
      <alignment vertical="center" wrapText="1"/>
      <protection hidden="1"/>
    </xf>
    <xf numFmtId="0" fontId="0" fillId="0" borderId="38" xfId="0" applyBorder="1" applyAlignment="1" applyProtection="1">
      <alignment vertical="top" wrapText="1"/>
      <protection hidden="1"/>
    </xf>
    <xf numFmtId="0" fontId="0" fillId="0" borderId="55" xfId="0" applyBorder="1" applyProtection="1">
      <protection hidden="1"/>
    </xf>
    <xf numFmtId="0" fontId="0" fillId="0" borderId="56" xfId="0" applyBorder="1" applyProtection="1">
      <protection hidden="1"/>
    </xf>
    <xf numFmtId="0" fontId="0" fillId="0" borderId="57" xfId="0" applyBorder="1" applyProtection="1">
      <protection hidden="1"/>
    </xf>
    <xf numFmtId="0" fontId="22" fillId="0" borderId="39" xfId="0" applyFont="1" applyBorder="1" applyProtection="1">
      <protection hidden="1"/>
    </xf>
    <xf numFmtId="0" fontId="15" fillId="0" borderId="0" xfId="1" applyFont="1" applyAlignment="1" applyProtection="1">
      <alignment vertical="center"/>
      <protection hidden="1"/>
    </xf>
    <xf numFmtId="0" fontId="1" fillId="0" borderId="41" xfId="0" applyFont="1" applyBorder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14" fontId="14" fillId="0" borderId="61" xfId="1" applyNumberFormat="1" applyFont="1" applyBorder="1" applyAlignment="1" applyProtection="1">
      <alignment horizontal="center" vertical="center"/>
      <protection hidden="1"/>
    </xf>
    <xf numFmtId="14" fontId="17" fillId="0" borderId="25" xfId="0" applyNumberFormat="1" applyFont="1" applyBorder="1" applyAlignment="1" applyProtection="1">
      <alignment horizontal="center" vertical="center"/>
      <protection hidden="1"/>
    </xf>
    <xf numFmtId="0" fontId="14" fillId="0" borderId="37" xfId="1" applyFont="1" applyBorder="1" applyAlignment="1" applyProtection="1">
      <alignment horizontal="left" vertical="center"/>
      <protection hidden="1"/>
    </xf>
    <xf numFmtId="14" fontId="14" fillId="0" borderId="37" xfId="1" applyNumberFormat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1" fillId="0" borderId="38" xfId="0" applyFont="1" applyBorder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39" xfId="0" quotePrefix="1" applyBorder="1" applyAlignment="1" applyProtection="1">
      <alignment horizontal="left" vertical="center"/>
      <protection hidden="1"/>
    </xf>
    <xf numFmtId="0" fontId="24" fillId="0" borderId="39" xfId="0" quotePrefix="1" applyFont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38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4" fillId="0" borderId="0" xfId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14" fontId="14" fillId="0" borderId="69" xfId="1" applyNumberFormat="1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14" fillId="0" borderId="54" xfId="1" applyFont="1" applyBorder="1" applyAlignment="1" applyProtection="1">
      <alignment horizontal="center" vertical="center"/>
      <protection hidden="1"/>
    </xf>
    <xf numFmtId="0" fontId="19" fillId="0" borderId="60" xfId="1" applyFont="1" applyBorder="1" applyAlignment="1" applyProtection="1">
      <alignment horizontal="center" vertical="center"/>
      <protection hidden="1"/>
    </xf>
    <xf numFmtId="0" fontId="19" fillId="0" borderId="58" xfId="1" applyFont="1" applyBorder="1" applyAlignment="1" applyProtection="1">
      <alignment horizontal="center" vertical="center"/>
      <protection hidden="1"/>
    </xf>
    <xf numFmtId="0" fontId="1" fillId="0" borderId="39" xfId="0" applyFont="1" applyBorder="1" applyProtection="1">
      <protection hidden="1"/>
    </xf>
    <xf numFmtId="0" fontId="0" fillId="0" borderId="39" xfId="0" applyBorder="1"/>
    <xf numFmtId="0" fontId="1" fillId="0" borderId="55" xfId="0" applyFont="1" applyBorder="1" applyProtection="1">
      <protection hidden="1"/>
    </xf>
    <xf numFmtId="0" fontId="1" fillId="0" borderId="56" xfId="0" applyFont="1" applyBorder="1" applyProtection="1">
      <protection hidden="1"/>
    </xf>
    <xf numFmtId="0" fontId="1" fillId="0" borderId="57" xfId="0" applyFont="1" applyBorder="1" applyProtection="1">
      <protection hidden="1"/>
    </xf>
    <xf numFmtId="0" fontId="0" fillId="0" borderId="47" xfId="0" applyBorder="1"/>
    <xf numFmtId="0" fontId="1" fillId="0" borderId="44" xfId="0" applyFont="1" applyBorder="1" applyProtection="1">
      <protection hidden="1"/>
    </xf>
    <xf numFmtId="0" fontId="0" fillId="5" borderId="39" xfId="0" applyFill="1" applyBorder="1"/>
    <xf numFmtId="0" fontId="1" fillId="5" borderId="0" xfId="0" applyFont="1" applyFill="1" applyProtection="1">
      <protection hidden="1"/>
    </xf>
    <xf numFmtId="0" fontId="1" fillId="5" borderId="52" xfId="0" applyFont="1" applyFill="1" applyBorder="1" applyProtection="1">
      <protection hidden="1"/>
    </xf>
    <xf numFmtId="0" fontId="1" fillId="5" borderId="53" xfId="0" applyFont="1" applyFill="1" applyBorder="1" applyProtection="1">
      <protection hidden="1"/>
    </xf>
    <xf numFmtId="0" fontId="0" fillId="5" borderId="47" xfId="0" applyFill="1" applyBorder="1"/>
    <xf numFmtId="0" fontId="1" fillId="5" borderId="44" xfId="0" applyFont="1" applyFill="1" applyBorder="1" applyProtection="1">
      <protection hidden="1"/>
    </xf>
    <xf numFmtId="0" fontId="1" fillId="5" borderId="54" xfId="0" applyFont="1" applyFill="1" applyBorder="1" applyProtection="1">
      <protection hidden="1"/>
    </xf>
    <xf numFmtId="0" fontId="1" fillId="0" borderId="0" xfId="1" applyFont="1" applyAlignment="1" applyProtection="1">
      <alignment vertical="center"/>
      <protection hidden="1"/>
    </xf>
    <xf numFmtId="167" fontId="1" fillId="2" borderId="0" xfId="0" applyNumberFormat="1" applyFont="1" applyFill="1" applyAlignment="1" applyProtection="1">
      <alignment horizontal="center" vertical="center"/>
      <protection hidden="1"/>
    </xf>
    <xf numFmtId="14" fontId="14" fillId="0" borderId="0" xfId="1" applyNumberFormat="1" applyFont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hidden="1"/>
    </xf>
    <xf numFmtId="14" fontId="2" fillId="2" borderId="12" xfId="0" applyNumberFormat="1" applyFont="1" applyFill="1" applyBorder="1" applyAlignment="1" applyProtection="1">
      <alignment horizontal="center" vertical="center"/>
      <protection hidden="1"/>
    </xf>
    <xf numFmtId="14" fontId="2" fillId="2" borderId="13" xfId="0" applyNumberFormat="1" applyFont="1" applyFill="1" applyBorder="1" applyAlignment="1" applyProtection="1">
      <alignment horizontal="center" vertical="center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27" fillId="2" borderId="0" xfId="0" applyFont="1" applyFill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1" fillId="6" borderId="70" xfId="0" applyFont="1" applyFill="1" applyBorder="1" applyAlignment="1" applyProtection="1">
      <alignment horizontal="center" vertical="center"/>
      <protection hidden="1"/>
    </xf>
    <xf numFmtId="0" fontId="1" fillId="6" borderId="71" xfId="0" applyFont="1" applyFill="1" applyBorder="1" applyAlignment="1" applyProtection="1">
      <alignment horizontal="center" vertical="center"/>
      <protection hidden="1"/>
    </xf>
    <xf numFmtId="0" fontId="1" fillId="6" borderId="45" xfId="0" applyFont="1" applyFill="1" applyBorder="1" applyAlignment="1" applyProtection="1">
      <alignment horizontal="center" vertical="center"/>
      <protection hidden="1"/>
    </xf>
    <xf numFmtId="0" fontId="17" fillId="0" borderId="64" xfId="0" applyFont="1" applyBorder="1" applyAlignment="1" applyProtection="1">
      <alignment horizontal="left" vertical="center"/>
      <protection hidden="1"/>
    </xf>
    <xf numFmtId="0" fontId="17" fillId="0" borderId="50" xfId="0" applyFont="1" applyBorder="1" applyAlignment="1" applyProtection="1">
      <alignment horizontal="left" vertical="center"/>
      <protection hidden="1"/>
    </xf>
    <xf numFmtId="0" fontId="14" fillId="0" borderId="62" xfId="1" applyFont="1" applyBorder="1" applyAlignment="1" applyProtection="1">
      <alignment horizontal="center" vertical="center"/>
      <protection hidden="1"/>
    </xf>
    <xf numFmtId="0" fontId="14" fillId="0" borderId="63" xfId="1" applyFont="1" applyBorder="1" applyAlignment="1" applyProtection="1">
      <alignment horizontal="center" vertical="center"/>
      <protection hidden="1"/>
    </xf>
    <xf numFmtId="0" fontId="18" fillId="0" borderId="65" xfId="1" applyFont="1" applyBorder="1" applyAlignment="1" applyProtection="1">
      <alignment horizontal="center" vertical="center"/>
      <protection hidden="1"/>
    </xf>
    <xf numFmtId="0" fontId="18" fillId="0" borderId="66" xfId="1" applyFont="1" applyBorder="1" applyAlignment="1" applyProtection="1">
      <alignment horizontal="center" vertical="center"/>
      <protection hidden="1"/>
    </xf>
    <xf numFmtId="0" fontId="18" fillId="0" borderId="67" xfId="1" applyFont="1" applyBorder="1" applyAlignment="1" applyProtection="1">
      <alignment horizontal="center" vertical="center"/>
      <protection hidden="1"/>
    </xf>
    <xf numFmtId="0" fontId="14" fillId="0" borderId="59" xfId="1" applyFont="1" applyBorder="1" applyAlignment="1" applyProtection="1">
      <alignment horizontal="center" vertical="center"/>
      <protection hidden="1"/>
    </xf>
    <xf numFmtId="0" fontId="14" fillId="0" borderId="45" xfId="1" applyFont="1" applyBorder="1" applyAlignment="1" applyProtection="1">
      <alignment horizontal="center" vertical="center"/>
      <protection hidden="1"/>
    </xf>
    <xf numFmtId="0" fontId="0" fillId="5" borderId="46" xfId="0" applyFill="1" applyBorder="1" applyAlignment="1" applyProtection="1">
      <alignment horizontal="left"/>
      <protection hidden="1"/>
    </xf>
    <xf numFmtId="0" fontId="0" fillId="5" borderId="51" xfId="0" applyFill="1" applyBorder="1" applyAlignment="1" applyProtection="1">
      <alignment horizontal="left"/>
      <protection hidden="1"/>
    </xf>
    <xf numFmtId="0" fontId="0" fillId="5" borderId="52" xfId="0" applyFill="1" applyBorder="1" applyAlignment="1" applyProtection="1">
      <alignment horizontal="left"/>
      <protection hidden="1"/>
    </xf>
    <xf numFmtId="0" fontId="0" fillId="5" borderId="39" xfId="0" applyFill="1" applyBorder="1" applyAlignment="1" applyProtection="1">
      <alignment horizontal="left" vertical="center"/>
      <protection hidden="1"/>
    </xf>
    <xf numFmtId="0" fontId="0" fillId="5" borderId="0" xfId="0" applyFill="1" applyAlignment="1" applyProtection="1">
      <alignment horizontal="left" vertical="center"/>
      <protection hidden="1"/>
    </xf>
    <xf numFmtId="0" fontId="0" fillId="5" borderId="53" xfId="0" applyFill="1" applyBorder="1" applyAlignment="1" applyProtection="1">
      <alignment horizontal="left" vertical="center"/>
      <protection hidden="1"/>
    </xf>
    <xf numFmtId="0" fontId="22" fillId="5" borderId="39" xfId="0" applyFont="1" applyFill="1" applyBorder="1" applyAlignment="1" applyProtection="1">
      <alignment horizontal="left" vertical="center"/>
      <protection hidden="1"/>
    </xf>
    <xf numFmtId="0" fontId="22" fillId="5" borderId="0" xfId="0" applyFont="1" applyFill="1" applyAlignment="1" applyProtection="1">
      <alignment horizontal="left" vertical="center"/>
      <protection hidden="1"/>
    </xf>
    <xf numFmtId="0" fontId="22" fillId="5" borderId="53" xfId="0" applyFont="1" applyFill="1" applyBorder="1" applyAlignment="1" applyProtection="1">
      <alignment horizontal="left" vertical="center"/>
      <protection hidden="1"/>
    </xf>
    <xf numFmtId="0" fontId="0" fillId="5" borderId="47" xfId="0" applyFill="1" applyBorder="1" applyAlignment="1" applyProtection="1">
      <alignment horizontal="left" vertical="top"/>
      <protection hidden="1"/>
    </xf>
    <xf numFmtId="0" fontId="0" fillId="5" borderId="44" xfId="0" applyFill="1" applyBorder="1" applyAlignment="1" applyProtection="1">
      <alignment horizontal="left" vertical="top"/>
      <protection hidden="1"/>
    </xf>
    <xf numFmtId="0" fontId="0" fillId="5" borderId="54" xfId="0" applyFill="1" applyBorder="1" applyAlignment="1" applyProtection="1">
      <alignment horizontal="left" vertical="top"/>
      <protection hidden="1"/>
    </xf>
    <xf numFmtId="0" fontId="12" fillId="0" borderId="32" xfId="0" applyFont="1" applyBorder="1" applyAlignment="1" applyProtection="1">
      <alignment horizontal="center" vertical="center"/>
      <protection hidden="1"/>
    </xf>
    <xf numFmtId="0" fontId="12" fillId="0" borderId="35" xfId="0" applyFont="1" applyBorder="1" applyAlignment="1" applyProtection="1">
      <alignment horizontal="center" vertical="center"/>
      <protection hidden="1"/>
    </xf>
    <xf numFmtId="0" fontId="12" fillId="0" borderId="36" xfId="0" applyFont="1" applyBorder="1" applyAlignment="1" applyProtection="1">
      <alignment horizontal="center" vertical="center"/>
      <protection hidden="1"/>
    </xf>
    <xf numFmtId="0" fontId="14" fillId="0" borderId="68" xfId="1" applyFont="1" applyBorder="1" applyAlignment="1" applyProtection="1">
      <alignment horizontal="left" vertical="center"/>
      <protection hidden="1"/>
    </xf>
    <xf numFmtId="0" fontId="14" fillId="0" borderId="48" xfId="1" applyFont="1" applyBorder="1" applyAlignment="1" applyProtection="1">
      <alignment horizontal="left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0" fillId="6" borderId="49" xfId="0" applyFill="1" applyBorder="1" applyAlignment="1" applyProtection="1">
      <alignment horizontal="center" vertical="center"/>
      <protection hidden="1"/>
    </xf>
    <xf numFmtId="0" fontId="0" fillId="6" borderId="43" xfId="0" applyFill="1" applyBorder="1" applyAlignment="1" applyProtection="1">
      <alignment horizontal="center" vertical="center"/>
      <protection hidden="1"/>
    </xf>
    <xf numFmtId="0" fontId="0" fillId="6" borderId="50" xfId="0" applyFill="1" applyBorder="1" applyAlignment="1" applyProtection="1">
      <alignment horizontal="center" vertical="center"/>
      <protection hidden="1"/>
    </xf>
    <xf numFmtId="0" fontId="22" fillId="0" borderId="39" xfId="0" applyFont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38" xfId="0" applyFont="1" applyBorder="1" applyAlignment="1" applyProtection="1">
      <alignment horizontal="left" vertical="center"/>
      <protection hidden="1"/>
    </xf>
  </cellXfs>
  <cellStyles count="2">
    <cellStyle name="Normal" xfId="0" builtinId="0"/>
    <cellStyle name="Normal_feries" xfId="1" xr:uid="{0957307D-820B-4BDA-8A66-49074CC7EE33}"/>
  </cellStyles>
  <dxfs count="3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0000FF"/>
      </font>
      <fill>
        <gradientFill type="path" left="0.5" right="0.5" top="0.5" bottom="0.5">
          <stop position="0">
            <color theme="0"/>
          </stop>
          <stop position="1">
            <color theme="4" tint="0.8000122074037904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D2D2D2"/>
      <color rgb="FFFFD9D9"/>
      <color rgb="FFF6F6F6"/>
      <color rgb="FFF2F2F2"/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6" fmlaLink="$K$3" max="3000" min="1901" page="10" val="2019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245891</xdr:colOff>
      <xdr:row>1</xdr:row>
      <xdr:rowOff>80955</xdr:rowOff>
    </xdr:from>
    <xdr:to>
      <xdr:col>24</xdr:col>
      <xdr:colOff>99895</xdr:colOff>
      <xdr:row>3</xdr:row>
      <xdr:rowOff>64315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011067" y="173163"/>
          <a:ext cx="1851853" cy="367562"/>
          <a:chOff x="4011065" y="169390"/>
          <a:chExt cx="1851853" cy="3675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1" name="Spinner 1" descr="Choisissez l'année en cliquant sur les boutons" hidden="1">
                <a:extLst>
                  <a:ext uri="{63B3BB69-23CF-44E3-9099-C40C66FF867C}">
                    <a14:compatExt spid="_x0000_s10241"/>
                  </a:ext>
                  <a:ext uri="{FF2B5EF4-FFF2-40B4-BE49-F238E27FC236}">
                    <a16:creationId xmlns:a16="http://schemas.microsoft.com/office/drawing/2014/main" id="{00000000-0008-0000-0000-000001280000}"/>
                  </a:ext>
                </a:extLst>
              </xdr:cNvPr>
              <xdr:cNvSpPr/>
            </xdr:nvSpPr>
            <xdr:spPr bwMode="auto">
              <a:xfrm>
                <a:off x="4011065" y="215153"/>
                <a:ext cx="169050" cy="24588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4157065" y="169390"/>
            <a:ext cx="1705853" cy="367562"/>
            <a:chOff x="4157065" y="169390"/>
            <a:chExt cx="1705853" cy="367562"/>
          </a:xfrm>
        </xdr:grpSpPr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4449056" y="169390"/>
              <a:ext cx="1413862" cy="367562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rgbClr val="5B9BD5">
                  <a:lumMod val="75000"/>
                </a:srgbClr>
              </a:solidFill>
            </a:ln>
            <a:effectLst/>
          </xdr:spPr>
          <xdr:txBody>
            <a:bodyPr vertOverflow="clip" horzOverflow="clip" wrap="square" lIns="36000" tIns="18000" rIns="36000" bIns="36000" rtlCol="0" anchor="ctr">
              <a:sp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FR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Selecione o ano clicando nos botões</a:t>
              </a:r>
              <a:endParaRPr kumimoji="0" lang="fr-FR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grpSp>
          <xdr:nvGrpSpPr>
            <xdr:cNvPr id="6" name="Group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4157065" y="307362"/>
              <a:ext cx="300172" cy="75560"/>
              <a:chOff x="4138150" y="305589"/>
              <a:chExt cx="298400" cy="75560"/>
            </a:xfrm>
          </xdr:grpSpPr>
          <xdr:cxnSp macro="">
            <xdr:nvCxnSpPr>
              <xdr:cNvPr id="7" name="Connecteur droit avec flèche 6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CxnSpPr/>
            </xdr:nvCxnSpPr>
            <xdr:spPr>
              <a:xfrm rot="900000" flipH="1">
                <a:off x="4138150" y="30558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  <xdr:cxnSp macro="">
            <xdr:nvCxnSpPr>
              <xdr:cNvPr id="8" name="Connecteur droit avec flèche 7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CxnSpPr/>
            </xdr:nvCxnSpPr>
            <xdr:spPr>
              <a:xfrm rot="-900000" flipH="1">
                <a:off x="4138644" y="38114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</xdr:grpSp>
      </xdr:grp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4335-8A37-42B5-84F5-5EA599F43BDF}">
  <dimension ref="A1:AC41"/>
  <sheetViews>
    <sheetView tabSelected="1" workbookViewId="0">
      <selection activeCell="C3" sqref="C3"/>
    </sheetView>
  </sheetViews>
  <sheetFormatPr baseColWidth="10" defaultRowHeight="14.55" x14ac:dyDescent="0.3"/>
  <cols>
    <col min="1" max="1" width="1.33203125" style="1" customWidth="1"/>
    <col min="2" max="2" width="1.5546875" style="1" customWidth="1"/>
    <col min="3" max="9" width="3.77734375" style="1" customWidth="1"/>
    <col min="10" max="10" width="2.44140625" style="1" customWidth="1"/>
    <col min="11" max="17" width="3.77734375" style="1" customWidth="1"/>
    <col min="18" max="18" width="2.44140625" style="1" customWidth="1"/>
    <col min="19" max="25" width="3.77734375" style="1" customWidth="1"/>
    <col min="26" max="26" width="1.5546875" style="1" customWidth="1"/>
    <col min="27" max="27" width="1.33203125" style="1" customWidth="1"/>
    <col min="28" max="16384" width="11.5546875" style="1"/>
  </cols>
  <sheetData>
    <row r="1" spans="1:29" ht="7.3" customHeight="1" thickBot="1" x14ac:dyDescent="0.3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1:29" ht="8.5" customHeight="1" thickBot="1" x14ac:dyDescent="0.35">
      <c r="A2" s="48"/>
      <c r="B2" s="2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3"/>
      <c r="T2" s="3"/>
      <c r="U2" s="3"/>
      <c r="V2" s="3"/>
      <c r="W2" s="3"/>
      <c r="X2" s="3"/>
      <c r="Y2" s="3"/>
      <c r="Z2" s="5"/>
      <c r="AA2" s="116"/>
    </row>
    <row r="3" spans="1:29" ht="21.8" customHeight="1" thickTop="1" thickBot="1" x14ac:dyDescent="0.35">
      <c r="A3" s="6"/>
      <c r="B3" s="7"/>
      <c r="C3" s="8"/>
      <c r="D3" s="125" t="str">
        <f>IF($I$3,"Ano bissexto","")</f>
        <v/>
      </c>
      <c r="E3" s="125"/>
      <c r="F3" s="125"/>
      <c r="G3" s="125"/>
      <c r="H3" s="125"/>
      <c r="I3" s="113" t="b">
        <f>DAY(DATE(YEAR(K7),3,0))=29</f>
        <v>0</v>
      </c>
      <c r="J3" s="9"/>
      <c r="K3" s="117">
        <v>2019</v>
      </c>
      <c r="L3" s="118"/>
      <c r="M3" s="118"/>
      <c r="N3" s="118"/>
      <c r="O3" s="118"/>
      <c r="P3" s="118"/>
      <c r="Q3" s="118"/>
      <c r="R3" s="10"/>
      <c r="S3" s="11"/>
      <c r="T3" s="119"/>
      <c r="U3" s="119"/>
      <c r="V3" s="119"/>
      <c r="W3" s="119"/>
      <c r="X3" s="119"/>
      <c r="Y3" s="49"/>
      <c r="Z3" s="12"/>
      <c r="AA3" s="116"/>
    </row>
    <row r="4" spans="1:29" ht="12.1" customHeight="1" thickTop="1" thickBot="1" x14ac:dyDescent="0.35">
      <c r="A4" s="13"/>
      <c r="B4" s="7"/>
      <c r="C4" s="120">
        <f>DATE(Anopt,1,1)</f>
        <v>43466</v>
      </c>
      <c r="D4" s="120"/>
      <c r="E4" s="120"/>
      <c r="F4" s="120"/>
      <c r="G4" s="120"/>
      <c r="H4" s="120"/>
      <c r="I4" s="120"/>
      <c r="J4" s="13"/>
      <c r="K4" s="121">
        <f>DATE(Anopt,2,1)</f>
        <v>43497</v>
      </c>
      <c r="L4" s="121"/>
      <c r="M4" s="121"/>
      <c r="N4" s="121"/>
      <c r="O4" s="121"/>
      <c r="P4" s="121"/>
      <c r="Q4" s="121"/>
      <c r="R4" s="14"/>
      <c r="S4" s="120">
        <f>DATE(Anopt,3,1)</f>
        <v>43525</v>
      </c>
      <c r="T4" s="120"/>
      <c r="U4" s="120"/>
      <c r="V4" s="120"/>
      <c r="W4" s="120"/>
      <c r="X4" s="120"/>
      <c r="Y4" s="120"/>
      <c r="Z4" s="6"/>
      <c r="AA4" s="116"/>
    </row>
    <row r="5" spans="1:29" s="18" customFormat="1" ht="20.6" customHeight="1" thickBot="1" x14ac:dyDescent="0.35">
      <c r="A5" s="49"/>
      <c r="B5" s="15"/>
      <c r="C5" s="122" t="str">
        <f>CHOOSE(MONTH(C4),"JANEIRO")</f>
        <v>JANEIRO</v>
      </c>
      <c r="D5" s="123"/>
      <c r="E5" s="123"/>
      <c r="F5" s="123"/>
      <c r="G5" s="123"/>
      <c r="H5" s="123"/>
      <c r="I5" s="124"/>
      <c r="J5" s="16" t="s">
        <v>0</v>
      </c>
      <c r="K5" s="122" t="str">
        <f>CHOOSE(MONTH(C4),"FEVEREIRO")</f>
        <v>FEVEREIRO</v>
      </c>
      <c r="L5" s="123"/>
      <c r="M5" s="123"/>
      <c r="N5" s="123"/>
      <c r="O5" s="123"/>
      <c r="P5" s="123"/>
      <c r="Q5" s="124"/>
      <c r="R5" s="49"/>
      <c r="S5" s="122" t="str">
        <f>CHOOSE(MONTH(C4),"MARÇO")</f>
        <v>MARÇO</v>
      </c>
      <c r="T5" s="123"/>
      <c r="U5" s="123"/>
      <c r="V5" s="123"/>
      <c r="W5" s="123"/>
      <c r="X5" s="123"/>
      <c r="Y5" s="124"/>
      <c r="Z5" s="17"/>
      <c r="AA5" s="116"/>
    </row>
    <row r="6" spans="1:29" s="18" customFormat="1" ht="16.350000000000001" customHeight="1" thickBot="1" x14ac:dyDescent="0.35">
      <c r="A6" s="49"/>
      <c r="B6" s="15"/>
      <c r="C6" s="51" t="s">
        <v>141</v>
      </c>
      <c r="D6" s="51" t="s">
        <v>142</v>
      </c>
      <c r="E6" s="51" t="s">
        <v>143</v>
      </c>
      <c r="F6" s="51" t="s">
        <v>143</v>
      </c>
      <c r="G6" s="51" t="s">
        <v>141</v>
      </c>
      <c r="H6" s="54" t="s">
        <v>141</v>
      </c>
      <c r="I6" s="54" t="s">
        <v>144</v>
      </c>
      <c r="J6" s="19"/>
      <c r="K6" s="51" t="s">
        <v>141</v>
      </c>
      <c r="L6" s="51" t="s">
        <v>142</v>
      </c>
      <c r="M6" s="51" t="s">
        <v>143</v>
      </c>
      <c r="N6" s="51" t="s">
        <v>143</v>
      </c>
      <c r="O6" s="51" t="s">
        <v>141</v>
      </c>
      <c r="P6" s="54" t="s">
        <v>141</v>
      </c>
      <c r="Q6" s="54" t="s">
        <v>144</v>
      </c>
      <c r="R6" s="53"/>
      <c r="S6" s="51" t="s">
        <v>141</v>
      </c>
      <c r="T6" s="51" t="s">
        <v>142</v>
      </c>
      <c r="U6" s="51" t="s">
        <v>143</v>
      </c>
      <c r="V6" s="51" t="s">
        <v>143</v>
      </c>
      <c r="W6" s="51" t="s">
        <v>141</v>
      </c>
      <c r="X6" s="54" t="s">
        <v>141</v>
      </c>
      <c r="Y6" s="54" t="s">
        <v>144</v>
      </c>
      <c r="Z6" s="52"/>
      <c r="AA6" s="116"/>
    </row>
    <row r="7" spans="1:29" ht="20.6" customHeight="1" x14ac:dyDescent="0.3">
      <c r="A7" s="13">
        <v>1</v>
      </c>
      <c r="B7" s="7"/>
      <c r="C7" s="20">
        <f t="shared" ref="C7:C12" si="0">DATE(Anopt,MONTH($C$4),1)-WEEKDAY(DATE(Anopt,MONTH($C$4),1),(Débutsempt="Lundi")+1)+$A7*7-6</f>
        <v>43465</v>
      </c>
      <c r="D7" s="21">
        <f t="shared" ref="D7:D12" si="1">DATE(Anopt,MONTH($C$4),1)-WEEKDAY(DATE(Anopt,MONTH($C$4),1),(Débutsempt="Lundi")+1)+$A7*7-5</f>
        <v>43466</v>
      </c>
      <c r="E7" s="21">
        <f t="shared" ref="E7:E12" si="2">DATE(Anopt,MONTH($C$4),1)-WEEKDAY(DATE(Anopt,MONTH($C$4),1),(Débutsempt="Lundi")+1)+$A7*7-4</f>
        <v>43467</v>
      </c>
      <c r="F7" s="21">
        <f t="shared" ref="F7:F12" si="3">DATE(Anopt,MONTH($C$4),1)-WEEKDAY(DATE(Anopt,MONTH($C$4),1),(Débutsempt="Lundi")+1)+$A7*7-3</f>
        <v>43468</v>
      </c>
      <c r="G7" s="21">
        <f t="shared" ref="G7:G12" si="4">DATE(Anopt,MONTH($C$4),1)-WEEKDAY(DATE(Anopt,MONTH($C$4),1),(Débutsempt="Lundi")+1)+$A7*7-2</f>
        <v>43469</v>
      </c>
      <c r="H7" s="22">
        <f t="shared" ref="H7:H12" si="5">DATE(Anopt,MONTH($C$4),1)-WEEKDAY(DATE(Anopt,MONTH($C$4),1),(Débutsempt="Lundi")+1)+$A7*7-1</f>
        <v>43470</v>
      </c>
      <c r="I7" s="23">
        <f t="shared" ref="I7:I12" si="6">DATE(Anopt,MONTH($C$4),1)-WEEKDAY(DATE(Anopt,MONTH($C$4),1),(Débutsempt="Lundi")+1)+$A7*7</f>
        <v>43471</v>
      </c>
      <c r="J7" s="13"/>
      <c r="K7" s="20">
        <f t="shared" ref="K7:K12" si="7">DATE(Anopt,MONTH($K$4),1)-WEEKDAY(DATE(Anopt,MONTH($K$4),1),(Débutsempt="Lundi")+1)+$A7*7-6</f>
        <v>43493</v>
      </c>
      <c r="L7" s="21">
        <f t="shared" ref="L7:L12" si="8">DATE(Anopt,MONTH($K$4),1)-WEEKDAY(DATE(Anopt,MONTH($K$4),1),(Débutsempt="Lundi")+1)+$A7*7-5</f>
        <v>43494</v>
      </c>
      <c r="M7" s="21">
        <f t="shared" ref="M7:M12" si="9">DATE(Anopt,MONTH($K$4),1)-WEEKDAY(DATE(Anopt,MONTH($K$4),1),(Débutsempt="Lundi")+1)+$A7*7-4</f>
        <v>43495</v>
      </c>
      <c r="N7" s="21">
        <f t="shared" ref="N7:N12" si="10">DATE(Anopt,MONTH($K$4),1)-WEEKDAY(DATE(Anopt,MONTH($K$4),1),(Débutsempt="Lundi")+1)+$A7*7-3</f>
        <v>43496</v>
      </c>
      <c r="O7" s="21">
        <f t="shared" ref="O7:O12" si="11">DATE(Anopt,MONTH($K$4),1)-WEEKDAY(DATE(Anopt,MONTH($K$4),1),(Débutsempt="Lundi")+1)+$A7*7-2</f>
        <v>43497</v>
      </c>
      <c r="P7" s="22">
        <f t="shared" ref="P7:P12" si="12">DATE(Anopt,MONTH($K$4),1)-WEEKDAY(DATE(Anopt,MONTH($K$4),1),(Débutsempt="Lundi")+1)+$A7*7-1</f>
        <v>43498</v>
      </c>
      <c r="Q7" s="23">
        <f t="shared" ref="Q7:Q12" si="13">DATE(Anopt,MONTH($K$4),1)-WEEKDAY(DATE(Anopt,MONTH($K$4),1),(Débutsempt="Lundi")+1)+$A7*7</f>
        <v>43499</v>
      </c>
      <c r="R7" s="13"/>
      <c r="S7" s="20">
        <f t="shared" ref="S7:S12" si="14">DATE(Anopt,MONTH($S$4),1)-WEEKDAY(DATE(Anopt,MONTH($S$4),1),(Débutsempt="Lundi")+1)+$A7*7-6</f>
        <v>43521</v>
      </c>
      <c r="T7" s="21">
        <f t="shared" ref="T7:T12" si="15">DATE(Anopt,MONTH($S$4),1)-WEEKDAY(DATE(Anopt,MONTH($S$4),1),(Débutsempt="Lundi")+1)+$A7*7-5</f>
        <v>43522</v>
      </c>
      <c r="U7" s="21">
        <f t="shared" ref="U7:U12" si="16">DATE(Anopt,MONTH($S$4),1)-WEEKDAY(DATE(Anopt,MONTH($S$4),1),(Débutsempt="Lundi")+1)+$A7*7-4</f>
        <v>43523</v>
      </c>
      <c r="V7" s="21">
        <f t="shared" ref="V7:V12" si="17">DATE(Anopt,MONTH($S$4),1)-WEEKDAY(DATE(Anopt,MONTH($S$4),1),(Débutsempt="Lundi")+1)+$A7*7-3</f>
        <v>43524</v>
      </c>
      <c r="W7" s="21">
        <f t="shared" ref="W7:W12" si="18">DATE(Anopt,MONTH($S$4),1)-WEEKDAY(DATE(Anopt,MONTH($S$4),1),(Débutsempt="Lundi")+1)+$A7*7-2</f>
        <v>43525</v>
      </c>
      <c r="X7" s="22">
        <f t="shared" ref="X7:X12" si="19">DATE(Anopt,MONTH($S$4),1)-WEEKDAY(DATE(Anopt,MONTH($S$4),1),(Débutsempt="Lundi")+1)+$A7*7-1</f>
        <v>43526</v>
      </c>
      <c r="Y7" s="23">
        <f t="shared" ref="Y7:Y12" si="20">DATE(Anopt,MONTH($S$4),1)-WEEKDAY(DATE(Anopt,MONTH($S$4),1),(Débutsempt="Lundi")+1)+$A7*7</f>
        <v>43527</v>
      </c>
      <c r="Z7" s="12"/>
      <c r="AA7" s="116"/>
    </row>
    <row r="8" spans="1:29" ht="20.6" customHeight="1" x14ac:dyDescent="0.3">
      <c r="A8" s="13">
        <v>2</v>
      </c>
      <c r="B8" s="7"/>
      <c r="C8" s="24">
        <f t="shared" si="0"/>
        <v>43472</v>
      </c>
      <c r="D8" s="25">
        <f t="shared" si="1"/>
        <v>43473</v>
      </c>
      <c r="E8" s="25">
        <f t="shared" si="2"/>
        <v>43474</v>
      </c>
      <c r="F8" s="25">
        <f t="shared" si="3"/>
        <v>43475</v>
      </c>
      <c r="G8" s="25">
        <f t="shared" si="4"/>
        <v>43476</v>
      </c>
      <c r="H8" s="26">
        <f t="shared" si="5"/>
        <v>43477</v>
      </c>
      <c r="I8" s="27">
        <f t="shared" si="6"/>
        <v>43478</v>
      </c>
      <c r="J8" s="13"/>
      <c r="K8" s="24">
        <f t="shared" si="7"/>
        <v>43500</v>
      </c>
      <c r="L8" s="25">
        <f t="shared" si="8"/>
        <v>43501</v>
      </c>
      <c r="M8" s="25">
        <f t="shared" si="9"/>
        <v>43502</v>
      </c>
      <c r="N8" s="25">
        <f t="shared" si="10"/>
        <v>43503</v>
      </c>
      <c r="O8" s="25">
        <f t="shared" si="11"/>
        <v>43504</v>
      </c>
      <c r="P8" s="26">
        <f t="shared" si="12"/>
        <v>43505</v>
      </c>
      <c r="Q8" s="27">
        <f t="shared" si="13"/>
        <v>43506</v>
      </c>
      <c r="R8" s="13"/>
      <c r="S8" s="24">
        <f t="shared" si="14"/>
        <v>43528</v>
      </c>
      <c r="T8" s="25">
        <f t="shared" si="15"/>
        <v>43529</v>
      </c>
      <c r="U8" s="25">
        <f t="shared" si="16"/>
        <v>43530</v>
      </c>
      <c r="V8" s="25">
        <f t="shared" si="17"/>
        <v>43531</v>
      </c>
      <c r="W8" s="25">
        <f t="shared" si="18"/>
        <v>43532</v>
      </c>
      <c r="X8" s="26">
        <f t="shared" si="19"/>
        <v>43533</v>
      </c>
      <c r="Y8" s="27">
        <f t="shared" si="20"/>
        <v>43534</v>
      </c>
      <c r="Z8" s="12"/>
      <c r="AA8" s="116"/>
    </row>
    <row r="9" spans="1:29" ht="20.6" customHeight="1" x14ac:dyDescent="0.3">
      <c r="A9" s="13">
        <v>3</v>
      </c>
      <c r="B9" s="7"/>
      <c r="C9" s="24">
        <f t="shared" si="0"/>
        <v>43479</v>
      </c>
      <c r="D9" s="25">
        <f t="shared" si="1"/>
        <v>43480</v>
      </c>
      <c r="E9" s="25">
        <f t="shared" si="2"/>
        <v>43481</v>
      </c>
      <c r="F9" s="25">
        <f t="shared" si="3"/>
        <v>43482</v>
      </c>
      <c r="G9" s="25">
        <f t="shared" si="4"/>
        <v>43483</v>
      </c>
      <c r="H9" s="26">
        <f t="shared" si="5"/>
        <v>43484</v>
      </c>
      <c r="I9" s="27">
        <f t="shared" si="6"/>
        <v>43485</v>
      </c>
      <c r="J9" s="13"/>
      <c r="K9" s="24">
        <f t="shared" si="7"/>
        <v>43507</v>
      </c>
      <c r="L9" s="25">
        <f t="shared" si="8"/>
        <v>43508</v>
      </c>
      <c r="M9" s="25">
        <f t="shared" si="9"/>
        <v>43509</v>
      </c>
      <c r="N9" s="25">
        <f t="shared" si="10"/>
        <v>43510</v>
      </c>
      <c r="O9" s="25">
        <f t="shared" si="11"/>
        <v>43511</v>
      </c>
      <c r="P9" s="26">
        <f t="shared" si="12"/>
        <v>43512</v>
      </c>
      <c r="Q9" s="27">
        <f t="shared" si="13"/>
        <v>43513</v>
      </c>
      <c r="R9" s="13"/>
      <c r="S9" s="24">
        <f t="shared" si="14"/>
        <v>43535</v>
      </c>
      <c r="T9" s="25">
        <f t="shared" si="15"/>
        <v>43536</v>
      </c>
      <c r="U9" s="25">
        <f t="shared" si="16"/>
        <v>43537</v>
      </c>
      <c r="V9" s="25">
        <f t="shared" si="17"/>
        <v>43538</v>
      </c>
      <c r="W9" s="25">
        <f t="shared" si="18"/>
        <v>43539</v>
      </c>
      <c r="X9" s="26">
        <f t="shared" si="19"/>
        <v>43540</v>
      </c>
      <c r="Y9" s="27">
        <f t="shared" si="20"/>
        <v>43541</v>
      </c>
      <c r="Z9" s="28"/>
      <c r="AA9" s="116"/>
      <c r="AC9" s="50"/>
    </row>
    <row r="10" spans="1:29" ht="20.6" customHeight="1" x14ac:dyDescent="0.3">
      <c r="A10" s="13">
        <v>4</v>
      </c>
      <c r="B10" s="7"/>
      <c r="C10" s="24">
        <f t="shared" si="0"/>
        <v>43486</v>
      </c>
      <c r="D10" s="25">
        <f t="shared" si="1"/>
        <v>43487</v>
      </c>
      <c r="E10" s="25">
        <f t="shared" si="2"/>
        <v>43488</v>
      </c>
      <c r="F10" s="25">
        <f t="shared" si="3"/>
        <v>43489</v>
      </c>
      <c r="G10" s="25">
        <f t="shared" si="4"/>
        <v>43490</v>
      </c>
      <c r="H10" s="26">
        <f t="shared" si="5"/>
        <v>43491</v>
      </c>
      <c r="I10" s="27">
        <f t="shared" si="6"/>
        <v>43492</v>
      </c>
      <c r="J10" s="13"/>
      <c r="K10" s="24">
        <f t="shared" si="7"/>
        <v>43514</v>
      </c>
      <c r="L10" s="25">
        <f t="shared" si="8"/>
        <v>43515</v>
      </c>
      <c r="M10" s="25">
        <f t="shared" si="9"/>
        <v>43516</v>
      </c>
      <c r="N10" s="25">
        <f t="shared" si="10"/>
        <v>43517</v>
      </c>
      <c r="O10" s="25">
        <f t="shared" si="11"/>
        <v>43518</v>
      </c>
      <c r="P10" s="26">
        <f t="shared" si="12"/>
        <v>43519</v>
      </c>
      <c r="Q10" s="27">
        <f t="shared" si="13"/>
        <v>43520</v>
      </c>
      <c r="R10" s="13"/>
      <c r="S10" s="24">
        <f t="shared" si="14"/>
        <v>43542</v>
      </c>
      <c r="T10" s="25">
        <f t="shared" si="15"/>
        <v>43543</v>
      </c>
      <c r="U10" s="25">
        <f t="shared" si="16"/>
        <v>43544</v>
      </c>
      <c r="V10" s="25">
        <f t="shared" si="17"/>
        <v>43545</v>
      </c>
      <c r="W10" s="25">
        <f t="shared" si="18"/>
        <v>43546</v>
      </c>
      <c r="X10" s="26">
        <f t="shared" si="19"/>
        <v>43547</v>
      </c>
      <c r="Y10" s="27">
        <f t="shared" si="20"/>
        <v>43548</v>
      </c>
      <c r="Z10" s="28"/>
      <c r="AA10" s="116"/>
      <c r="AC10" s="50"/>
    </row>
    <row r="11" spans="1:29" ht="20.6" customHeight="1" x14ac:dyDescent="0.3">
      <c r="A11" s="13">
        <v>5</v>
      </c>
      <c r="B11" s="7"/>
      <c r="C11" s="24">
        <f t="shared" si="0"/>
        <v>43493</v>
      </c>
      <c r="D11" s="25">
        <f t="shared" si="1"/>
        <v>43494</v>
      </c>
      <c r="E11" s="25">
        <f t="shared" si="2"/>
        <v>43495</v>
      </c>
      <c r="F11" s="25">
        <f t="shared" si="3"/>
        <v>43496</v>
      </c>
      <c r="G11" s="25">
        <f t="shared" si="4"/>
        <v>43497</v>
      </c>
      <c r="H11" s="26">
        <f t="shared" si="5"/>
        <v>43498</v>
      </c>
      <c r="I11" s="27">
        <f t="shared" si="6"/>
        <v>43499</v>
      </c>
      <c r="J11" s="13"/>
      <c r="K11" s="24">
        <f t="shared" si="7"/>
        <v>43521</v>
      </c>
      <c r="L11" s="25">
        <f t="shared" si="8"/>
        <v>43522</v>
      </c>
      <c r="M11" s="25">
        <f t="shared" si="9"/>
        <v>43523</v>
      </c>
      <c r="N11" s="25">
        <f t="shared" si="10"/>
        <v>43524</v>
      </c>
      <c r="O11" s="25">
        <f t="shared" si="11"/>
        <v>43525</v>
      </c>
      <c r="P11" s="26">
        <f t="shared" si="12"/>
        <v>43526</v>
      </c>
      <c r="Q11" s="27">
        <f t="shared" si="13"/>
        <v>43527</v>
      </c>
      <c r="R11" s="13"/>
      <c r="S11" s="24">
        <f t="shared" si="14"/>
        <v>43549</v>
      </c>
      <c r="T11" s="25">
        <f t="shared" si="15"/>
        <v>43550</v>
      </c>
      <c r="U11" s="25">
        <f t="shared" si="16"/>
        <v>43551</v>
      </c>
      <c r="V11" s="25">
        <f t="shared" si="17"/>
        <v>43552</v>
      </c>
      <c r="W11" s="25">
        <f t="shared" si="18"/>
        <v>43553</v>
      </c>
      <c r="X11" s="26">
        <f t="shared" si="19"/>
        <v>43554</v>
      </c>
      <c r="Y11" s="27">
        <f t="shared" si="20"/>
        <v>43555</v>
      </c>
      <c r="Z11" s="28"/>
      <c r="AA11" s="116"/>
    </row>
    <row r="12" spans="1:29" ht="20.6" customHeight="1" thickBot="1" x14ac:dyDescent="0.35">
      <c r="A12" s="13">
        <v>6</v>
      </c>
      <c r="B12" s="7"/>
      <c r="C12" s="30">
        <f t="shared" si="0"/>
        <v>43500</v>
      </c>
      <c r="D12" s="31">
        <f t="shared" si="1"/>
        <v>43501</v>
      </c>
      <c r="E12" s="31">
        <f t="shared" si="2"/>
        <v>43502</v>
      </c>
      <c r="F12" s="31">
        <f t="shared" si="3"/>
        <v>43503</v>
      </c>
      <c r="G12" s="31">
        <f t="shared" si="4"/>
        <v>43504</v>
      </c>
      <c r="H12" s="32">
        <f t="shared" si="5"/>
        <v>43505</v>
      </c>
      <c r="I12" s="33">
        <f t="shared" si="6"/>
        <v>43506</v>
      </c>
      <c r="J12" s="13"/>
      <c r="K12" s="30">
        <f t="shared" si="7"/>
        <v>43528</v>
      </c>
      <c r="L12" s="31">
        <f t="shared" si="8"/>
        <v>43529</v>
      </c>
      <c r="M12" s="31">
        <f t="shared" si="9"/>
        <v>43530</v>
      </c>
      <c r="N12" s="31">
        <f t="shared" si="10"/>
        <v>43531</v>
      </c>
      <c r="O12" s="31">
        <f t="shared" si="11"/>
        <v>43532</v>
      </c>
      <c r="P12" s="32">
        <f t="shared" si="12"/>
        <v>43533</v>
      </c>
      <c r="Q12" s="33">
        <f t="shared" si="13"/>
        <v>43534</v>
      </c>
      <c r="R12" s="13"/>
      <c r="S12" s="30">
        <f t="shared" si="14"/>
        <v>43556</v>
      </c>
      <c r="T12" s="31">
        <f t="shared" si="15"/>
        <v>43557</v>
      </c>
      <c r="U12" s="31">
        <f t="shared" si="16"/>
        <v>43558</v>
      </c>
      <c r="V12" s="31">
        <f t="shared" si="17"/>
        <v>43559</v>
      </c>
      <c r="W12" s="31">
        <f t="shared" si="18"/>
        <v>43560</v>
      </c>
      <c r="X12" s="32">
        <f t="shared" si="19"/>
        <v>43561</v>
      </c>
      <c r="Y12" s="33">
        <f t="shared" si="20"/>
        <v>43562</v>
      </c>
      <c r="Z12" s="28"/>
      <c r="AA12" s="116"/>
    </row>
    <row r="13" spans="1:29" ht="13.35" customHeight="1" thickBot="1" x14ac:dyDescent="0.35">
      <c r="A13" s="13"/>
      <c r="B13" s="7"/>
      <c r="C13" s="120">
        <f>DATE(Anopt,4,1)</f>
        <v>43556</v>
      </c>
      <c r="D13" s="120"/>
      <c r="E13" s="120"/>
      <c r="F13" s="120"/>
      <c r="G13" s="120"/>
      <c r="H13" s="120"/>
      <c r="I13" s="120"/>
      <c r="J13" s="13"/>
      <c r="K13" s="120">
        <f>DATE(Anopt,5,1)</f>
        <v>43586</v>
      </c>
      <c r="L13" s="120"/>
      <c r="M13" s="120"/>
      <c r="N13" s="120"/>
      <c r="O13" s="120"/>
      <c r="P13" s="120"/>
      <c r="Q13" s="120"/>
      <c r="R13" s="13"/>
      <c r="S13" s="120">
        <f>DATE(Anopt,6,1)</f>
        <v>43617</v>
      </c>
      <c r="T13" s="120"/>
      <c r="U13" s="120"/>
      <c r="V13" s="120"/>
      <c r="W13" s="120"/>
      <c r="X13" s="120"/>
      <c r="Y13" s="120"/>
      <c r="Z13" s="34"/>
      <c r="AA13" s="116"/>
    </row>
    <row r="14" spans="1:29" s="18" customFormat="1" ht="20.6" customHeight="1" thickBot="1" x14ac:dyDescent="0.35">
      <c r="A14" s="49"/>
      <c r="B14" s="15"/>
      <c r="C14" s="122" t="str">
        <f>CHOOSE(MONTH(C4),"ABRIL")</f>
        <v>ABRIL</v>
      </c>
      <c r="D14" s="123"/>
      <c r="E14" s="123"/>
      <c r="F14" s="123"/>
      <c r="G14" s="123"/>
      <c r="H14" s="123"/>
      <c r="I14" s="124"/>
      <c r="J14" s="49"/>
      <c r="K14" s="122" t="str">
        <f>CHOOSE(MONTH(C4),"MAIO")</f>
        <v>MAIO</v>
      </c>
      <c r="L14" s="123"/>
      <c r="M14" s="123"/>
      <c r="N14" s="123"/>
      <c r="O14" s="123"/>
      <c r="P14" s="123"/>
      <c r="Q14" s="124"/>
      <c r="R14" s="49"/>
      <c r="S14" s="122" t="str">
        <f>CHOOSE(MONTH(C4),"JUNHO")</f>
        <v>JUNHO</v>
      </c>
      <c r="T14" s="123"/>
      <c r="U14" s="123"/>
      <c r="V14" s="123"/>
      <c r="W14" s="123"/>
      <c r="X14" s="123"/>
      <c r="Y14" s="124"/>
      <c r="Z14" s="35"/>
      <c r="AA14" s="116"/>
    </row>
    <row r="15" spans="1:29" s="18" customFormat="1" ht="16.350000000000001" customHeight="1" thickBot="1" x14ac:dyDescent="0.35">
      <c r="A15" s="49"/>
      <c r="B15" s="36"/>
      <c r="C15" s="51" t="s">
        <v>141</v>
      </c>
      <c r="D15" s="51" t="s">
        <v>142</v>
      </c>
      <c r="E15" s="51" t="s">
        <v>143</v>
      </c>
      <c r="F15" s="51" t="s">
        <v>143</v>
      </c>
      <c r="G15" s="51" t="s">
        <v>141</v>
      </c>
      <c r="H15" s="54" t="s">
        <v>141</v>
      </c>
      <c r="I15" s="54" t="s">
        <v>144</v>
      </c>
      <c r="J15" s="19"/>
      <c r="K15" s="51" t="s">
        <v>141</v>
      </c>
      <c r="L15" s="51" t="s">
        <v>142</v>
      </c>
      <c r="M15" s="51" t="s">
        <v>143</v>
      </c>
      <c r="N15" s="51" t="s">
        <v>143</v>
      </c>
      <c r="O15" s="51" t="s">
        <v>141</v>
      </c>
      <c r="P15" s="54" t="s">
        <v>141</v>
      </c>
      <c r="Q15" s="54" t="s">
        <v>144</v>
      </c>
      <c r="R15" s="19"/>
      <c r="S15" s="51" t="s">
        <v>141</v>
      </c>
      <c r="T15" s="51" t="s">
        <v>142</v>
      </c>
      <c r="U15" s="51" t="s">
        <v>143</v>
      </c>
      <c r="V15" s="51" t="s">
        <v>143</v>
      </c>
      <c r="W15" s="51" t="s">
        <v>141</v>
      </c>
      <c r="X15" s="54" t="s">
        <v>141</v>
      </c>
      <c r="Y15" s="54" t="s">
        <v>144</v>
      </c>
      <c r="Z15" s="37"/>
      <c r="AA15" s="116"/>
    </row>
    <row r="16" spans="1:29" ht="20.6" customHeight="1" x14ac:dyDescent="0.3">
      <c r="A16" s="13"/>
      <c r="B16" s="7"/>
      <c r="C16" s="20">
        <f t="shared" ref="C16:C21" si="21">DATE(Anopt,MONTH($C$13),1)-WEEKDAY(DATE(Anopt,MONTH($C$13),1),(Débutsempt="Lundi")+1)+$A7*7-6</f>
        <v>43556</v>
      </c>
      <c r="D16" s="21">
        <f t="shared" ref="D16:D21" si="22">DATE(Anopt,MONTH($C$13),1)-WEEKDAY(DATE(Anopt,MONTH($C$13),1),(Débutsempt="Lundi")+1)+$A7*7-5</f>
        <v>43557</v>
      </c>
      <c r="E16" s="21">
        <f t="shared" ref="E16:E21" si="23">DATE(Anopt,MONTH($C$13),1)-WEEKDAY(DATE(Anopt,MONTH($C$13),1),(Débutsempt="Lundi")+1)+$A7*7-4</f>
        <v>43558</v>
      </c>
      <c r="F16" s="21">
        <f t="shared" ref="F16:F21" si="24">DATE(Anopt,MONTH($C$13),1)-WEEKDAY(DATE(Anopt,MONTH($C$13),1),(Débutsempt="Lundi")+1)+$A7*7-3</f>
        <v>43559</v>
      </c>
      <c r="G16" s="21">
        <f t="shared" ref="G16:G21" si="25">DATE(Anopt,MONTH($C$13),1)-WEEKDAY(DATE(Anopt,MONTH($C$13),1),(Débutsempt="Lundi")+1)+$A7*7-2</f>
        <v>43560</v>
      </c>
      <c r="H16" s="22">
        <f t="shared" ref="H16:H21" si="26">DATE(Anopt,MONTH($C$13),1)-WEEKDAY(DATE(Anopt,MONTH($C$13),1),(Débutsempt="Lundi")+1)+$A7*7-1</f>
        <v>43561</v>
      </c>
      <c r="I16" s="23">
        <f t="shared" ref="I16:I21" si="27">DATE(Anopt,MONTH($C$13),1)-WEEKDAY(DATE(Anopt,MONTH($C$13),1),(Débutsempt="Lundi")+1)+$A7*7</f>
        <v>43562</v>
      </c>
      <c r="J16" s="13"/>
      <c r="K16" s="20">
        <f t="shared" ref="K16:K21" si="28">DATE(Anopt,MONTH($K$13),1)-WEEKDAY(DATE(Anopt,MONTH($K$13),1),(Débutsempt="Lundi")+1)+$A7*7-6</f>
        <v>43584</v>
      </c>
      <c r="L16" s="21">
        <f t="shared" ref="L16:L21" si="29">DATE(Anopt,MONTH($K$13),1)-WEEKDAY(DATE(Anopt,MONTH($K$13),1),(Débutsempt="Lundi")+1)+$A7*7-5</f>
        <v>43585</v>
      </c>
      <c r="M16" s="21">
        <f t="shared" ref="M16:M21" si="30">DATE(Anopt,MONTH($K$13),1)-WEEKDAY(DATE(Anopt,MONTH($K$13),1),(Débutsempt="Lundi")+1)+$A7*7-4</f>
        <v>43586</v>
      </c>
      <c r="N16" s="21">
        <f t="shared" ref="N16:N21" si="31">DATE(Anopt,MONTH($K$13),1)-WEEKDAY(DATE(Anopt,MONTH($K$13),1),(Débutsempt="Lundi")+1)+$A7*7-3</f>
        <v>43587</v>
      </c>
      <c r="O16" s="21">
        <f t="shared" ref="O16:O21" si="32">DATE(Anopt,MONTH($K$13),1)-WEEKDAY(DATE(Anopt,MONTH($K$13),1),(Débutsempt="Lundi")+1)+$A7*7-2</f>
        <v>43588</v>
      </c>
      <c r="P16" s="22">
        <f t="shared" ref="P16:P21" si="33">DATE(Anopt,MONTH($K$13),1)-WEEKDAY(DATE(Anopt,MONTH($K$13),1),(Débutsempt="Lundi")+1)+$A7*7-1</f>
        <v>43589</v>
      </c>
      <c r="Q16" s="23">
        <f t="shared" ref="Q16:Q21" si="34">DATE(Anopt,MONTH($K$13),1)-WEEKDAY(DATE(Anopt,MONTH($K$13),1),(Débutsempt="Lundi")+1)+$A7*7</f>
        <v>43590</v>
      </c>
      <c r="R16" s="13"/>
      <c r="S16" s="20">
        <f t="shared" ref="S16:S21" si="35">DATE(Anopt,MONTH($S$13),1)-WEEKDAY(DATE(Anopt,MONTH($S$13),1),(Débutsempt="Lundi")+1)+$A7*7-6</f>
        <v>43612</v>
      </c>
      <c r="T16" s="21">
        <f t="shared" ref="T16:T21" si="36">DATE(Anopt,MONTH($S$13),1)-WEEKDAY(DATE(Anopt,MONTH($S$13),1),(Débutsempt="Lundi")+1)+$A7*7-5</f>
        <v>43613</v>
      </c>
      <c r="U16" s="21">
        <f t="shared" ref="U16:U21" si="37">DATE(Anopt,MONTH($S$13),1)-WEEKDAY(DATE(Anopt,MONTH($S$13),1),(Débutsempt="Lundi")+1)+$A7*7-4</f>
        <v>43614</v>
      </c>
      <c r="V16" s="21">
        <f t="shared" ref="V16:V21" si="38">DATE(Anopt,MONTH($S$13),1)-WEEKDAY(DATE(Anopt,MONTH($S$13),1),(Débutsempt="Lundi")+1)+$A7*7-3</f>
        <v>43615</v>
      </c>
      <c r="W16" s="21">
        <f t="shared" ref="W16:W21" si="39">DATE(Anopt,MONTH($S$13),1)-WEEKDAY(DATE(Anopt,MONTH($S$13),1),(Débutsempt="Lundi")+1)+$A7*7-2</f>
        <v>43616</v>
      </c>
      <c r="X16" s="22">
        <f t="shared" ref="X16:X21" si="40">DATE(Anopt,MONTH($S$13),1)-WEEKDAY(DATE(Anopt,MONTH($S$13),1),(Débutsempt="Lundi")+1)+$A7*7-1</f>
        <v>43617</v>
      </c>
      <c r="Y16" s="23">
        <f t="shared" ref="Y16:Y21" si="41">DATE(Anopt,MONTH($S$13),1)-WEEKDAY(DATE(Anopt,MONTH($S$13),1),(Débutsempt="Lundi")+1)+$A7*7</f>
        <v>43618</v>
      </c>
      <c r="Z16" s="12"/>
      <c r="AA16" s="116"/>
    </row>
    <row r="17" spans="1:27" ht="20.6" customHeight="1" x14ac:dyDescent="0.3">
      <c r="A17" s="13"/>
      <c r="B17" s="7"/>
      <c r="C17" s="24">
        <f t="shared" si="21"/>
        <v>43563</v>
      </c>
      <c r="D17" s="25">
        <f t="shared" si="22"/>
        <v>43564</v>
      </c>
      <c r="E17" s="25">
        <f t="shared" si="23"/>
        <v>43565</v>
      </c>
      <c r="F17" s="25">
        <f t="shared" si="24"/>
        <v>43566</v>
      </c>
      <c r="G17" s="25">
        <f t="shared" si="25"/>
        <v>43567</v>
      </c>
      <c r="H17" s="26">
        <f t="shared" si="26"/>
        <v>43568</v>
      </c>
      <c r="I17" s="27">
        <f t="shared" si="27"/>
        <v>43569</v>
      </c>
      <c r="J17" s="13"/>
      <c r="K17" s="24">
        <f t="shared" si="28"/>
        <v>43591</v>
      </c>
      <c r="L17" s="25">
        <f t="shared" si="29"/>
        <v>43592</v>
      </c>
      <c r="M17" s="25">
        <f t="shared" si="30"/>
        <v>43593</v>
      </c>
      <c r="N17" s="25">
        <f t="shared" si="31"/>
        <v>43594</v>
      </c>
      <c r="O17" s="25">
        <f t="shared" si="32"/>
        <v>43595</v>
      </c>
      <c r="P17" s="26">
        <f t="shared" si="33"/>
        <v>43596</v>
      </c>
      <c r="Q17" s="27">
        <f t="shared" si="34"/>
        <v>43597</v>
      </c>
      <c r="R17" s="13"/>
      <c r="S17" s="24">
        <f t="shared" si="35"/>
        <v>43619</v>
      </c>
      <c r="T17" s="25">
        <f t="shared" si="36"/>
        <v>43620</v>
      </c>
      <c r="U17" s="25">
        <f t="shared" si="37"/>
        <v>43621</v>
      </c>
      <c r="V17" s="25">
        <f t="shared" si="38"/>
        <v>43622</v>
      </c>
      <c r="W17" s="25">
        <f t="shared" si="39"/>
        <v>43623</v>
      </c>
      <c r="X17" s="26">
        <f t="shared" si="40"/>
        <v>43624</v>
      </c>
      <c r="Y17" s="27">
        <f t="shared" si="41"/>
        <v>43625</v>
      </c>
      <c r="Z17" s="12"/>
      <c r="AA17" s="116"/>
    </row>
    <row r="18" spans="1:27" ht="20.6" customHeight="1" x14ac:dyDescent="0.3">
      <c r="A18" s="13"/>
      <c r="B18" s="7"/>
      <c r="C18" s="24">
        <f t="shared" si="21"/>
        <v>43570</v>
      </c>
      <c r="D18" s="25">
        <f t="shared" si="22"/>
        <v>43571</v>
      </c>
      <c r="E18" s="25">
        <f t="shared" si="23"/>
        <v>43572</v>
      </c>
      <c r="F18" s="25">
        <f t="shared" si="24"/>
        <v>43573</v>
      </c>
      <c r="G18" s="25">
        <f t="shared" si="25"/>
        <v>43574</v>
      </c>
      <c r="H18" s="26">
        <f t="shared" si="26"/>
        <v>43575</v>
      </c>
      <c r="I18" s="27">
        <f t="shared" si="27"/>
        <v>43576</v>
      </c>
      <c r="J18" s="13"/>
      <c r="K18" s="24">
        <f t="shared" si="28"/>
        <v>43598</v>
      </c>
      <c r="L18" s="25">
        <f t="shared" si="29"/>
        <v>43599</v>
      </c>
      <c r="M18" s="25">
        <f t="shared" si="30"/>
        <v>43600</v>
      </c>
      <c r="N18" s="25">
        <f t="shared" si="31"/>
        <v>43601</v>
      </c>
      <c r="O18" s="25">
        <f t="shared" si="32"/>
        <v>43602</v>
      </c>
      <c r="P18" s="26">
        <f t="shared" si="33"/>
        <v>43603</v>
      </c>
      <c r="Q18" s="27">
        <f t="shared" si="34"/>
        <v>43604</v>
      </c>
      <c r="R18" s="13"/>
      <c r="S18" s="24">
        <f t="shared" si="35"/>
        <v>43626</v>
      </c>
      <c r="T18" s="25">
        <f t="shared" si="36"/>
        <v>43627</v>
      </c>
      <c r="U18" s="25">
        <f t="shared" si="37"/>
        <v>43628</v>
      </c>
      <c r="V18" s="25">
        <f t="shared" si="38"/>
        <v>43629</v>
      </c>
      <c r="W18" s="25">
        <f t="shared" si="39"/>
        <v>43630</v>
      </c>
      <c r="X18" s="26">
        <f t="shared" si="40"/>
        <v>43631</v>
      </c>
      <c r="Y18" s="27">
        <f t="shared" si="41"/>
        <v>43632</v>
      </c>
      <c r="Z18" s="12"/>
      <c r="AA18" s="116"/>
    </row>
    <row r="19" spans="1:27" ht="20.6" customHeight="1" x14ac:dyDescent="0.3">
      <c r="A19" s="13"/>
      <c r="B19" s="7"/>
      <c r="C19" s="24">
        <f t="shared" si="21"/>
        <v>43577</v>
      </c>
      <c r="D19" s="25">
        <f t="shared" si="22"/>
        <v>43578</v>
      </c>
      <c r="E19" s="25">
        <f t="shared" si="23"/>
        <v>43579</v>
      </c>
      <c r="F19" s="25">
        <f t="shared" si="24"/>
        <v>43580</v>
      </c>
      <c r="G19" s="25">
        <f t="shared" si="25"/>
        <v>43581</v>
      </c>
      <c r="H19" s="26">
        <f t="shared" si="26"/>
        <v>43582</v>
      </c>
      <c r="I19" s="27">
        <f t="shared" si="27"/>
        <v>43583</v>
      </c>
      <c r="J19" s="13"/>
      <c r="K19" s="24">
        <f t="shared" si="28"/>
        <v>43605</v>
      </c>
      <c r="L19" s="25">
        <f t="shared" si="29"/>
        <v>43606</v>
      </c>
      <c r="M19" s="25">
        <f t="shared" si="30"/>
        <v>43607</v>
      </c>
      <c r="N19" s="25">
        <f t="shared" si="31"/>
        <v>43608</v>
      </c>
      <c r="O19" s="25">
        <f t="shared" si="32"/>
        <v>43609</v>
      </c>
      <c r="P19" s="26">
        <f t="shared" si="33"/>
        <v>43610</v>
      </c>
      <c r="Q19" s="27">
        <f t="shared" si="34"/>
        <v>43611</v>
      </c>
      <c r="R19" s="13"/>
      <c r="S19" s="24">
        <f t="shared" si="35"/>
        <v>43633</v>
      </c>
      <c r="T19" s="25">
        <f t="shared" si="36"/>
        <v>43634</v>
      </c>
      <c r="U19" s="25">
        <f t="shared" si="37"/>
        <v>43635</v>
      </c>
      <c r="V19" s="25">
        <f t="shared" si="38"/>
        <v>43636</v>
      </c>
      <c r="W19" s="25">
        <f t="shared" si="39"/>
        <v>43637</v>
      </c>
      <c r="X19" s="26">
        <f t="shared" si="40"/>
        <v>43638</v>
      </c>
      <c r="Y19" s="27">
        <f t="shared" si="41"/>
        <v>43639</v>
      </c>
      <c r="Z19" s="12"/>
      <c r="AA19" s="116"/>
    </row>
    <row r="20" spans="1:27" ht="20.6" customHeight="1" x14ac:dyDescent="0.3">
      <c r="A20" s="13"/>
      <c r="B20" s="7"/>
      <c r="C20" s="24">
        <f t="shared" si="21"/>
        <v>43584</v>
      </c>
      <c r="D20" s="25">
        <f t="shared" si="22"/>
        <v>43585</v>
      </c>
      <c r="E20" s="25">
        <f t="shared" si="23"/>
        <v>43586</v>
      </c>
      <c r="F20" s="25">
        <f t="shared" si="24"/>
        <v>43587</v>
      </c>
      <c r="G20" s="25">
        <f t="shared" si="25"/>
        <v>43588</v>
      </c>
      <c r="H20" s="26">
        <f t="shared" si="26"/>
        <v>43589</v>
      </c>
      <c r="I20" s="27">
        <f t="shared" si="27"/>
        <v>43590</v>
      </c>
      <c r="J20" s="13"/>
      <c r="K20" s="24">
        <f t="shared" si="28"/>
        <v>43612</v>
      </c>
      <c r="L20" s="25">
        <f t="shared" si="29"/>
        <v>43613</v>
      </c>
      <c r="M20" s="25">
        <f t="shared" si="30"/>
        <v>43614</v>
      </c>
      <c r="N20" s="25">
        <f t="shared" si="31"/>
        <v>43615</v>
      </c>
      <c r="O20" s="25">
        <f t="shared" si="32"/>
        <v>43616</v>
      </c>
      <c r="P20" s="26">
        <f t="shared" si="33"/>
        <v>43617</v>
      </c>
      <c r="Q20" s="27">
        <f t="shared" si="34"/>
        <v>43618</v>
      </c>
      <c r="R20" s="13"/>
      <c r="S20" s="24">
        <f t="shared" si="35"/>
        <v>43640</v>
      </c>
      <c r="T20" s="25">
        <f t="shared" si="36"/>
        <v>43641</v>
      </c>
      <c r="U20" s="25">
        <f t="shared" si="37"/>
        <v>43642</v>
      </c>
      <c r="V20" s="25">
        <f t="shared" si="38"/>
        <v>43643</v>
      </c>
      <c r="W20" s="25">
        <f t="shared" si="39"/>
        <v>43644</v>
      </c>
      <c r="X20" s="26">
        <f t="shared" si="40"/>
        <v>43645</v>
      </c>
      <c r="Y20" s="27">
        <f t="shared" si="41"/>
        <v>43646</v>
      </c>
      <c r="Z20" s="12"/>
      <c r="AA20" s="116"/>
    </row>
    <row r="21" spans="1:27" ht="20.6" customHeight="1" thickBot="1" x14ac:dyDescent="0.35">
      <c r="A21" s="13"/>
      <c r="B21" s="7"/>
      <c r="C21" s="30">
        <f t="shared" si="21"/>
        <v>43591</v>
      </c>
      <c r="D21" s="31">
        <f t="shared" si="22"/>
        <v>43592</v>
      </c>
      <c r="E21" s="31">
        <f t="shared" si="23"/>
        <v>43593</v>
      </c>
      <c r="F21" s="31">
        <f t="shared" si="24"/>
        <v>43594</v>
      </c>
      <c r="G21" s="31">
        <f t="shared" si="25"/>
        <v>43595</v>
      </c>
      <c r="H21" s="32">
        <f t="shared" si="26"/>
        <v>43596</v>
      </c>
      <c r="I21" s="33">
        <f t="shared" si="27"/>
        <v>43597</v>
      </c>
      <c r="J21" s="13"/>
      <c r="K21" s="30">
        <f t="shared" si="28"/>
        <v>43619</v>
      </c>
      <c r="L21" s="31">
        <f t="shared" si="29"/>
        <v>43620</v>
      </c>
      <c r="M21" s="31">
        <f t="shared" si="30"/>
        <v>43621</v>
      </c>
      <c r="N21" s="31">
        <f t="shared" si="31"/>
        <v>43622</v>
      </c>
      <c r="O21" s="31">
        <f t="shared" si="32"/>
        <v>43623</v>
      </c>
      <c r="P21" s="32">
        <f t="shared" si="33"/>
        <v>43624</v>
      </c>
      <c r="Q21" s="33">
        <f t="shared" si="34"/>
        <v>43625</v>
      </c>
      <c r="R21" s="13"/>
      <c r="S21" s="30">
        <f t="shared" si="35"/>
        <v>43647</v>
      </c>
      <c r="T21" s="31">
        <f t="shared" si="36"/>
        <v>43648</v>
      </c>
      <c r="U21" s="31">
        <f t="shared" si="37"/>
        <v>43649</v>
      </c>
      <c r="V21" s="31">
        <f t="shared" si="38"/>
        <v>43650</v>
      </c>
      <c r="W21" s="31">
        <f t="shared" si="39"/>
        <v>43651</v>
      </c>
      <c r="X21" s="32">
        <f t="shared" si="40"/>
        <v>43652</v>
      </c>
      <c r="Y21" s="33">
        <f t="shared" si="41"/>
        <v>43653</v>
      </c>
      <c r="Z21" s="12"/>
      <c r="AA21" s="116"/>
    </row>
    <row r="22" spans="1:27" ht="13.35" customHeight="1" thickBot="1" x14ac:dyDescent="0.35">
      <c r="A22" s="13"/>
      <c r="B22" s="7"/>
      <c r="C22" s="120">
        <f>DATE(Anopt,7,1)</f>
        <v>43647</v>
      </c>
      <c r="D22" s="120"/>
      <c r="E22" s="120"/>
      <c r="F22" s="120"/>
      <c r="G22" s="120"/>
      <c r="H22" s="120"/>
      <c r="I22" s="120"/>
      <c r="J22" s="13"/>
      <c r="K22" s="120">
        <f>DATE(Anopt,8,1)</f>
        <v>43678</v>
      </c>
      <c r="L22" s="120"/>
      <c r="M22" s="120"/>
      <c r="N22" s="120"/>
      <c r="O22" s="120"/>
      <c r="P22" s="120"/>
      <c r="Q22" s="120"/>
      <c r="R22" s="13"/>
      <c r="S22" s="120">
        <f>DATE(Anopt,9,1)</f>
        <v>43709</v>
      </c>
      <c r="T22" s="120"/>
      <c r="U22" s="120"/>
      <c r="V22" s="120"/>
      <c r="W22" s="120"/>
      <c r="X22" s="120"/>
      <c r="Y22" s="120"/>
      <c r="Z22" s="6"/>
      <c r="AA22" s="116"/>
    </row>
    <row r="23" spans="1:27" s="18" customFormat="1" ht="20.6" customHeight="1" thickBot="1" x14ac:dyDescent="0.35">
      <c r="A23" s="49"/>
      <c r="B23" s="15"/>
      <c r="C23" s="122" t="str">
        <f>CHOOSE(MONTH(C4),"JULHO")</f>
        <v>JULHO</v>
      </c>
      <c r="D23" s="123"/>
      <c r="E23" s="123"/>
      <c r="F23" s="123"/>
      <c r="G23" s="123"/>
      <c r="H23" s="123"/>
      <c r="I23" s="124"/>
      <c r="J23" s="49"/>
      <c r="K23" s="122" t="str">
        <f>CHOOSE(MONTH(C4),"AGOSTO")</f>
        <v>AGOSTO</v>
      </c>
      <c r="L23" s="123"/>
      <c r="M23" s="123"/>
      <c r="N23" s="123"/>
      <c r="O23" s="123"/>
      <c r="P23" s="123"/>
      <c r="Q23" s="124"/>
      <c r="R23" s="49"/>
      <c r="S23" s="126" t="str">
        <f>CHOOSE(MONTH(C4),"SETEMBRO")</f>
        <v>SETEMBRO</v>
      </c>
      <c r="T23" s="127"/>
      <c r="U23" s="127"/>
      <c r="V23" s="127"/>
      <c r="W23" s="127"/>
      <c r="X23" s="127"/>
      <c r="Y23" s="124"/>
      <c r="Z23" s="17"/>
      <c r="AA23" s="116"/>
    </row>
    <row r="24" spans="1:27" s="18" customFormat="1" ht="16.350000000000001" customHeight="1" thickBot="1" x14ac:dyDescent="0.35">
      <c r="A24" s="49"/>
      <c r="B24" s="36"/>
      <c r="C24" s="51" t="s">
        <v>141</v>
      </c>
      <c r="D24" s="51" t="s">
        <v>142</v>
      </c>
      <c r="E24" s="51" t="s">
        <v>143</v>
      </c>
      <c r="F24" s="51" t="s">
        <v>143</v>
      </c>
      <c r="G24" s="51" t="s">
        <v>141</v>
      </c>
      <c r="H24" s="54" t="s">
        <v>141</v>
      </c>
      <c r="I24" s="54" t="s">
        <v>144</v>
      </c>
      <c r="J24" s="19"/>
      <c r="K24" s="51" t="s">
        <v>141</v>
      </c>
      <c r="L24" s="51" t="s">
        <v>142</v>
      </c>
      <c r="M24" s="51" t="s">
        <v>143</v>
      </c>
      <c r="N24" s="51" t="s">
        <v>143</v>
      </c>
      <c r="O24" s="51" t="s">
        <v>141</v>
      </c>
      <c r="P24" s="54" t="s">
        <v>141</v>
      </c>
      <c r="Q24" s="54" t="s">
        <v>144</v>
      </c>
      <c r="R24" s="29"/>
      <c r="S24" s="51" t="s">
        <v>141</v>
      </c>
      <c r="T24" s="51" t="s">
        <v>142</v>
      </c>
      <c r="U24" s="51" t="s">
        <v>143</v>
      </c>
      <c r="V24" s="51" t="s">
        <v>143</v>
      </c>
      <c r="W24" s="51" t="s">
        <v>141</v>
      </c>
      <c r="X24" s="54" t="s">
        <v>141</v>
      </c>
      <c r="Y24" s="54" t="s">
        <v>144</v>
      </c>
      <c r="Z24" s="38"/>
      <c r="AA24" s="116"/>
    </row>
    <row r="25" spans="1:27" ht="20.6" customHeight="1" x14ac:dyDescent="0.3">
      <c r="A25" s="13">
        <v>1</v>
      </c>
      <c r="B25" s="7"/>
      <c r="C25" s="20">
        <f t="shared" ref="C25:C30" si="42">DATE(Anopt,MONTH($C$22),1)-WEEKDAY(DATE(Anopt,MONTH($C$22),1),(Débutsempt="Lundi")+1)+$A7*7-6</f>
        <v>43647</v>
      </c>
      <c r="D25" s="21">
        <f t="shared" ref="D25:D30" si="43">DATE(Anopt,MONTH($C$22),1)-WEEKDAY(DATE(Anopt,MONTH($C$22),1),(Débutsempt="Lundi")+1)+$A7*7-5</f>
        <v>43648</v>
      </c>
      <c r="E25" s="21">
        <f t="shared" ref="E25:E30" si="44">DATE(Anopt,MONTH($C$22),1)-WEEKDAY(DATE(Anopt,MONTH($C$22),1),(Débutsempt="Lundi")+1)+$A7*7-4</f>
        <v>43649</v>
      </c>
      <c r="F25" s="21">
        <f t="shared" ref="F25:F30" si="45">DATE(Anopt,MONTH($C$22),1)-WEEKDAY(DATE(Anopt,MONTH($C$22),1),(Débutsempt="Lundi")+1)+$A7*7-3</f>
        <v>43650</v>
      </c>
      <c r="G25" s="21">
        <f t="shared" ref="G25:G30" si="46">DATE(Anopt,MONTH($C$22),1)-WEEKDAY(DATE(Anopt,MONTH($C$22),1),(Débutsempt="Lundi")+1)+$A7*7-2</f>
        <v>43651</v>
      </c>
      <c r="H25" s="22">
        <f t="shared" ref="H25:H30" si="47">DATE(Anopt,MONTH($C$22),1)-WEEKDAY(DATE(Anopt,MONTH($C$22),1),(Débutsempt="Lundi")+1)+$A7*7-1</f>
        <v>43652</v>
      </c>
      <c r="I25" s="23">
        <f t="shared" ref="I25:I30" si="48">DATE(Anopt,MONTH($C$22),1)-WEEKDAY(DATE(Anopt,MONTH($C$22),1),(Débutsempt="Lundi")+1)+$A7*7</f>
        <v>43653</v>
      </c>
      <c r="J25" s="13"/>
      <c r="K25" s="20">
        <f t="shared" ref="K25:K30" si="49">DATE(Anopt,MONTH($K$22),1)-WEEKDAY(DATE(Anopt,MONTH($K$22),1),(Débutsempt="Lundi")+1)+$A7*7-6</f>
        <v>43675</v>
      </c>
      <c r="L25" s="21">
        <f t="shared" ref="L25:L30" si="50">DATE(Anopt,MONTH($K$22),1)-WEEKDAY(DATE(Anopt,MONTH($K$22),1),(Débutsempt="Lundi")+1)+$A7*7-5</f>
        <v>43676</v>
      </c>
      <c r="M25" s="21">
        <f t="shared" ref="M25:M30" si="51">DATE(Anopt,MONTH($K$22),1)-WEEKDAY(DATE(Anopt,MONTH($K$22),1),(Débutsempt="Lundi")+1)+$A7*7-4</f>
        <v>43677</v>
      </c>
      <c r="N25" s="21">
        <f t="shared" ref="N25:N30" si="52">DATE(Anopt,MONTH($K$22),1)-WEEKDAY(DATE(Anopt,MONTH($K$22),1),(Débutsempt="Lundi")+1)+$A7*7-3</f>
        <v>43678</v>
      </c>
      <c r="O25" s="21">
        <f t="shared" ref="O25:O30" si="53">DATE(Anopt,MONTH($K$22),1)-WEEKDAY(DATE(Anopt,MONTH($K$22),1),(Débutsempt="Lundi")+1)+$A7*7-2</f>
        <v>43679</v>
      </c>
      <c r="P25" s="22">
        <f t="shared" ref="P25:P30" si="54">DATE(Anopt,MONTH($K$22),1)-WEEKDAY(DATE(Anopt,MONTH($K$22),1),(Débutsempt="Lundi")+1)+$A7*7-1</f>
        <v>43680</v>
      </c>
      <c r="Q25" s="23">
        <f t="shared" ref="Q25:Q30" si="55">DATE(Anopt,MONTH($K$22),1)-WEEKDAY(DATE(Anopt,MONTH($K$22),1),(Débutsempt="Lundi")+1)+$A7*7</f>
        <v>43681</v>
      </c>
      <c r="R25" s="13"/>
      <c r="S25" s="20">
        <f t="shared" ref="S25:S30" si="56">DATE(Anopt,MONTH($S$22),1)-WEEKDAY(DATE(Anopt,MONTH($S$22),1),(Débutsempt="Lundi")+1)+$A7*7-6</f>
        <v>43703</v>
      </c>
      <c r="T25" s="21">
        <f t="shared" ref="T25:T30" si="57">DATE(Anopt,MONTH($S$22),1)-WEEKDAY(DATE(Anopt,MONTH($S$22),1),(Débutsempt="Lundi")+1)+$A7*7-5</f>
        <v>43704</v>
      </c>
      <c r="U25" s="21">
        <f t="shared" ref="U25:U30" si="58">DATE(Anopt,MONTH($S$22),1)-WEEKDAY(DATE(Anopt,MONTH($S$22),1),(Débutsempt="Lundi")+1)+$A7*7-4</f>
        <v>43705</v>
      </c>
      <c r="V25" s="21">
        <f t="shared" ref="V25:V30" si="59">DATE(Anopt,MONTH($S$22),1)-WEEKDAY(DATE(Anopt,MONTH($S$22),1),(Débutsempt="Lundi")+1)+$A7*7-3</f>
        <v>43706</v>
      </c>
      <c r="W25" s="21">
        <f t="shared" ref="W25:W30" si="60">DATE(Anopt,MONTH($S$22),1)-WEEKDAY(DATE(Anopt,MONTH($S$22),1),(Débutsempt="Lundi")+1)+$A7*7-2</f>
        <v>43707</v>
      </c>
      <c r="X25" s="22">
        <f t="shared" ref="X25:X30" si="61">DATE(Anopt,MONTH($S$22),1)-WEEKDAY(DATE(Anopt,MONTH($S$22),1),(Débutsempt="Lundi")+1)+$A7*7-1</f>
        <v>43708</v>
      </c>
      <c r="Y25" s="23">
        <f t="shared" ref="Y25:Y30" si="62">DATE(Anopt,MONTH($S$22),1)-WEEKDAY(DATE(Anopt,MONTH($S$22),1),(Débutsempt="Lundi")+1)+$A7*7</f>
        <v>43709</v>
      </c>
      <c r="Z25" s="12"/>
      <c r="AA25" s="116"/>
    </row>
    <row r="26" spans="1:27" ht="20.6" customHeight="1" x14ac:dyDescent="0.3">
      <c r="A26" s="13">
        <v>2</v>
      </c>
      <c r="B26" s="7"/>
      <c r="C26" s="24">
        <f t="shared" si="42"/>
        <v>43654</v>
      </c>
      <c r="D26" s="25">
        <f t="shared" si="43"/>
        <v>43655</v>
      </c>
      <c r="E26" s="25">
        <f t="shared" si="44"/>
        <v>43656</v>
      </c>
      <c r="F26" s="25">
        <f t="shared" si="45"/>
        <v>43657</v>
      </c>
      <c r="G26" s="25">
        <f t="shared" si="46"/>
        <v>43658</v>
      </c>
      <c r="H26" s="26">
        <f t="shared" si="47"/>
        <v>43659</v>
      </c>
      <c r="I26" s="27">
        <f t="shared" si="48"/>
        <v>43660</v>
      </c>
      <c r="J26" s="13"/>
      <c r="K26" s="24">
        <f t="shared" si="49"/>
        <v>43682</v>
      </c>
      <c r="L26" s="25">
        <f t="shared" si="50"/>
        <v>43683</v>
      </c>
      <c r="M26" s="25">
        <f t="shared" si="51"/>
        <v>43684</v>
      </c>
      <c r="N26" s="25">
        <f t="shared" si="52"/>
        <v>43685</v>
      </c>
      <c r="O26" s="25">
        <f t="shared" si="53"/>
        <v>43686</v>
      </c>
      <c r="P26" s="26">
        <f t="shared" si="54"/>
        <v>43687</v>
      </c>
      <c r="Q26" s="27">
        <f t="shared" si="55"/>
        <v>43688</v>
      </c>
      <c r="R26" s="13"/>
      <c r="S26" s="24">
        <f t="shared" si="56"/>
        <v>43710</v>
      </c>
      <c r="T26" s="25">
        <f t="shared" si="57"/>
        <v>43711</v>
      </c>
      <c r="U26" s="25">
        <f t="shared" si="58"/>
        <v>43712</v>
      </c>
      <c r="V26" s="25">
        <f t="shared" si="59"/>
        <v>43713</v>
      </c>
      <c r="W26" s="25">
        <f t="shared" si="60"/>
        <v>43714</v>
      </c>
      <c r="X26" s="26">
        <f t="shared" si="61"/>
        <v>43715</v>
      </c>
      <c r="Y26" s="27">
        <f t="shared" si="62"/>
        <v>43716</v>
      </c>
      <c r="Z26" s="12"/>
      <c r="AA26" s="116"/>
    </row>
    <row r="27" spans="1:27" ht="20.6" customHeight="1" x14ac:dyDescent="0.3">
      <c r="A27" s="13">
        <v>3</v>
      </c>
      <c r="B27" s="7"/>
      <c r="C27" s="24">
        <f t="shared" si="42"/>
        <v>43661</v>
      </c>
      <c r="D27" s="25">
        <f t="shared" si="43"/>
        <v>43662</v>
      </c>
      <c r="E27" s="25">
        <f t="shared" si="44"/>
        <v>43663</v>
      </c>
      <c r="F27" s="25">
        <f t="shared" si="45"/>
        <v>43664</v>
      </c>
      <c r="G27" s="25">
        <f t="shared" si="46"/>
        <v>43665</v>
      </c>
      <c r="H27" s="26">
        <f t="shared" si="47"/>
        <v>43666</v>
      </c>
      <c r="I27" s="27">
        <f t="shared" si="48"/>
        <v>43667</v>
      </c>
      <c r="J27" s="13"/>
      <c r="K27" s="24">
        <f t="shared" si="49"/>
        <v>43689</v>
      </c>
      <c r="L27" s="25">
        <f t="shared" si="50"/>
        <v>43690</v>
      </c>
      <c r="M27" s="25">
        <f t="shared" si="51"/>
        <v>43691</v>
      </c>
      <c r="N27" s="25">
        <f t="shared" si="52"/>
        <v>43692</v>
      </c>
      <c r="O27" s="25">
        <f t="shared" si="53"/>
        <v>43693</v>
      </c>
      <c r="P27" s="26">
        <f t="shared" si="54"/>
        <v>43694</v>
      </c>
      <c r="Q27" s="27">
        <f t="shared" si="55"/>
        <v>43695</v>
      </c>
      <c r="R27" s="13"/>
      <c r="S27" s="24">
        <f t="shared" si="56"/>
        <v>43717</v>
      </c>
      <c r="T27" s="25">
        <f t="shared" si="57"/>
        <v>43718</v>
      </c>
      <c r="U27" s="25">
        <f t="shared" si="58"/>
        <v>43719</v>
      </c>
      <c r="V27" s="25">
        <f t="shared" si="59"/>
        <v>43720</v>
      </c>
      <c r="W27" s="25">
        <f t="shared" si="60"/>
        <v>43721</v>
      </c>
      <c r="X27" s="26">
        <f t="shared" si="61"/>
        <v>43722</v>
      </c>
      <c r="Y27" s="27">
        <f t="shared" si="62"/>
        <v>43723</v>
      </c>
      <c r="Z27" s="12"/>
      <c r="AA27" s="116"/>
    </row>
    <row r="28" spans="1:27" ht="20.6" customHeight="1" x14ac:dyDescent="0.3">
      <c r="A28" s="13">
        <v>4</v>
      </c>
      <c r="B28" s="7"/>
      <c r="C28" s="24">
        <f t="shared" si="42"/>
        <v>43668</v>
      </c>
      <c r="D28" s="25">
        <f t="shared" si="43"/>
        <v>43669</v>
      </c>
      <c r="E28" s="25">
        <f t="shared" si="44"/>
        <v>43670</v>
      </c>
      <c r="F28" s="25">
        <f t="shared" si="45"/>
        <v>43671</v>
      </c>
      <c r="G28" s="25">
        <f t="shared" si="46"/>
        <v>43672</v>
      </c>
      <c r="H28" s="26">
        <f t="shared" si="47"/>
        <v>43673</v>
      </c>
      <c r="I28" s="27">
        <f t="shared" si="48"/>
        <v>43674</v>
      </c>
      <c r="J28" s="13"/>
      <c r="K28" s="24">
        <f t="shared" si="49"/>
        <v>43696</v>
      </c>
      <c r="L28" s="25">
        <f t="shared" si="50"/>
        <v>43697</v>
      </c>
      <c r="M28" s="25">
        <f t="shared" si="51"/>
        <v>43698</v>
      </c>
      <c r="N28" s="25">
        <f t="shared" si="52"/>
        <v>43699</v>
      </c>
      <c r="O28" s="25">
        <f t="shared" si="53"/>
        <v>43700</v>
      </c>
      <c r="P28" s="26">
        <f t="shared" si="54"/>
        <v>43701</v>
      </c>
      <c r="Q28" s="27">
        <f t="shared" si="55"/>
        <v>43702</v>
      </c>
      <c r="R28" s="13"/>
      <c r="S28" s="24">
        <f t="shared" si="56"/>
        <v>43724</v>
      </c>
      <c r="T28" s="25">
        <f t="shared" si="57"/>
        <v>43725</v>
      </c>
      <c r="U28" s="25">
        <f t="shared" si="58"/>
        <v>43726</v>
      </c>
      <c r="V28" s="25">
        <f t="shared" si="59"/>
        <v>43727</v>
      </c>
      <c r="W28" s="25">
        <f t="shared" si="60"/>
        <v>43728</v>
      </c>
      <c r="X28" s="26">
        <f t="shared" si="61"/>
        <v>43729</v>
      </c>
      <c r="Y28" s="27">
        <f t="shared" si="62"/>
        <v>43730</v>
      </c>
      <c r="Z28" s="12"/>
      <c r="AA28" s="116"/>
    </row>
    <row r="29" spans="1:27" ht="20.6" customHeight="1" x14ac:dyDescent="0.3">
      <c r="A29" s="13">
        <v>5</v>
      </c>
      <c r="B29" s="7"/>
      <c r="C29" s="24">
        <f t="shared" si="42"/>
        <v>43675</v>
      </c>
      <c r="D29" s="25">
        <f t="shared" si="43"/>
        <v>43676</v>
      </c>
      <c r="E29" s="25">
        <f t="shared" si="44"/>
        <v>43677</v>
      </c>
      <c r="F29" s="25">
        <f t="shared" si="45"/>
        <v>43678</v>
      </c>
      <c r="G29" s="25">
        <f t="shared" si="46"/>
        <v>43679</v>
      </c>
      <c r="H29" s="26">
        <f t="shared" si="47"/>
        <v>43680</v>
      </c>
      <c r="I29" s="27">
        <f t="shared" si="48"/>
        <v>43681</v>
      </c>
      <c r="J29" s="13"/>
      <c r="K29" s="24">
        <f t="shared" si="49"/>
        <v>43703</v>
      </c>
      <c r="L29" s="25">
        <f t="shared" si="50"/>
        <v>43704</v>
      </c>
      <c r="M29" s="25">
        <f t="shared" si="51"/>
        <v>43705</v>
      </c>
      <c r="N29" s="25">
        <f t="shared" si="52"/>
        <v>43706</v>
      </c>
      <c r="O29" s="25">
        <f t="shared" si="53"/>
        <v>43707</v>
      </c>
      <c r="P29" s="26">
        <f t="shared" si="54"/>
        <v>43708</v>
      </c>
      <c r="Q29" s="27">
        <f t="shared" si="55"/>
        <v>43709</v>
      </c>
      <c r="R29" s="13"/>
      <c r="S29" s="24">
        <f t="shared" si="56"/>
        <v>43731</v>
      </c>
      <c r="T29" s="25">
        <f t="shared" si="57"/>
        <v>43732</v>
      </c>
      <c r="U29" s="25">
        <f t="shared" si="58"/>
        <v>43733</v>
      </c>
      <c r="V29" s="25">
        <f t="shared" si="59"/>
        <v>43734</v>
      </c>
      <c r="W29" s="25">
        <f t="shared" si="60"/>
        <v>43735</v>
      </c>
      <c r="X29" s="26">
        <f t="shared" si="61"/>
        <v>43736</v>
      </c>
      <c r="Y29" s="27">
        <f t="shared" si="62"/>
        <v>43737</v>
      </c>
      <c r="Z29" s="12"/>
      <c r="AA29" s="116"/>
    </row>
    <row r="30" spans="1:27" ht="20.6" customHeight="1" thickBot="1" x14ac:dyDescent="0.35">
      <c r="A30" s="13">
        <v>6</v>
      </c>
      <c r="B30" s="7"/>
      <c r="C30" s="30">
        <f t="shared" si="42"/>
        <v>43682</v>
      </c>
      <c r="D30" s="31">
        <f t="shared" si="43"/>
        <v>43683</v>
      </c>
      <c r="E30" s="31">
        <f t="shared" si="44"/>
        <v>43684</v>
      </c>
      <c r="F30" s="31">
        <f t="shared" si="45"/>
        <v>43685</v>
      </c>
      <c r="G30" s="31">
        <f t="shared" si="46"/>
        <v>43686</v>
      </c>
      <c r="H30" s="32">
        <f t="shared" si="47"/>
        <v>43687</v>
      </c>
      <c r="I30" s="33">
        <f t="shared" si="48"/>
        <v>43688</v>
      </c>
      <c r="J30" s="13"/>
      <c r="K30" s="30">
        <f t="shared" si="49"/>
        <v>43710</v>
      </c>
      <c r="L30" s="31">
        <f t="shared" si="50"/>
        <v>43711</v>
      </c>
      <c r="M30" s="31">
        <f t="shared" si="51"/>
        <v>43712</v>
      </c>
      <c r="N30" s="31">
        <f t="shared" si="52"/>
        <v>43713</v>
      </c>
      <c r="O30" s="31">
        <f t="shared" si="53"/>
        <v>43714</v>
      </c>
      <c r="P30" s="32">
        <f t="shared" si="54"/>
        <v>43715</v>
      </c>
      <c r="Q30" s="33">
        <f t="shared" si="55"/>
        <v>43716</v>
      </c>
      <c r="R30" s="13"/>
      <c r="S30" s="30">
        <f t="shared" si="56"/>
        <v>43738</v>
      </c>
      <c r="T30" s="31">
        <f t="shared" si="57"/>
        <v>43739</v>
      </c>
      <c r="U30" s="31">
        <f t="shared" si="58"/>
        <v>43740</v>
      </c>
      <c r="V30" s="31">
        <f t="shared" si="59"/>
        <v>43741</v>
      </c>
      <c r="W30" s="31">
        <f t="shared" si="60"/>
        <v>43742</v>
      </c>
      <c r="X30" s="32">
        <f t="shared" si="61"/>
        <v>43743</v>
      </c>
      <c r="Y30" s="33">
        <f t="shared" si="62"/>
        <v>43744</v>
      </c>
      <c r="Z30" s="12"/>
      <c r="AA30" s="116"/>
    </row>
    <row r="31" spans="1:27" ht="13.35" customHeight="1" thickBot="1" x14ac:dyDescent="0.35">
      <c r="A31" s="13"/>
      <c r="B31" s="7"/>
      <c r="C31" s="120">
        <f>DATE(Anopt,10,1)</f>
        <v>43739</v>
      </c>
      <c r="D31" s="120"/>
      <c r="E31" s="120"/>
      <c r="F31" s="120"/>
      <c r="G31" s="120"/>
      <c r="H31" s="120"/>
      <c r="I31" s="120"/>
      <c r="J31" s="13"/>
      <c r="K31" s="120">
        <f>DATE(Anopt,11,1)</f>
        <v>43770</v>
      </c>
      <c r="L31" s="120"/>
      <c r="M31" s="120"/>
      <c r="N31" s="120"/>
      <c r="O31" s="120"/>
      <c r="P31" s="120"/>
      <c r="Q31" s="120"/>
      <c r="R31" s="13"/>
      <c r="S31" s="120">
        <f>DATE(Anopt,12,1)</f>
        <v>43800</v>
      </c>
      <c r="T31" s="120"/>
      <c r="U31" s="120"/>
      <c r="V31" s="120"/>
      <c r="W31" s="120"/>
      <c r="X31" s="120"/>
      <c r="Y31" s="120"/>
      <c r="Z31" s="6"/>
      <c r="AA31" s="116"/>
    </row>
    <row r="32" spans="1:27" s="18" customFormat="1" ht="20.6" customHeight="1" thickBot="1" x14ac:dyDescent="0.35">
      <c r="A32" s="49"/>
      <c r="B32" s="15"/>
      <c r="C32" s="122" t="str">
        <f>CHOOSE(MONTH(C4),"OUTUBRO")</f>
        <v>OUTUBRO</v>
      </c>
      <c r="D32" s="123"/>
      <c r="E32" s="123"/>
      <c r="F32" s="123"/>
      <c r="G32" s="123"/>
      <c r="H32" s="123"/>
      <c r="I32" s="124"/>
      <c r="J32" s="49"/>
      <c r="K32" s="122" t="str">
        <f>CHOOSE(MONTH(C4),"NOVEMBRO")</f>
        <v>NOVEMBRO</v>
      </c>
      <c r="L32" s="123"/>
      <c r="M32" s="123"/>
      <c r="N32" s="123"/>
      <c r="O32" s="123"/>
      <c r="P32" s="123"/>
      <c r="Q32" s="124"/>
      <c r="R32" s="49"/>
      <c r="S32" s="122" t="str">
        <f>CHOOSE(MONTH(C4),"DEZEMBRO")</f>
        <v>DEZEMBRO</v>
      </c>
      <c r="T32" s="123"/>
      <c r="U32" s="123"/>
      <c r="V32" s="123"/>
      <c r="W32" s="123"/>
      <c r="X32" s="123"/>
      <c r="Y32" s="124"/>
      <c r="Z32" s="17"/>
      <c r="AA32" s="116"/>
    </row>
    <row r="33" spans="1:27" s="18" customFormat="1" ht="16.350000000000001" customHeight="1" thickBot="1" x14ac:dyDescent="0.35">
      <c r="A33" s="49"/>
      <c r="B33" s="36"/>
      <c r="C33" s="51" t="s">
        <v>141</v>
      </c>
      <c r="D33" s="51" t="s">
        <v>142</v>
      </c>
      <c r="E33" s="51" t="s">
        <v>143</v>
      </c>
      <c r="F33" s="51" t="s">
        <v>143</v>
      </c>
      <c r="G33" s="51" t="s">
        <v>141</v>
      </c>
      <c r="H33" s="54" t="s">
        <v>141</v>
      </c>
      <c r="I33" s="54" t="s">
        <v>144</v>
      </c>
      <c r="J33" s="19"/>
      <c r="K33" s="51" t="s">
        <v>141</v>
      </c>
      <c r="L33" s="51" t="s">
        <v>142</v>
      </c>
      <c r="M33" s="51" t="s">
        <v>143</v>
      </c>
      <c r="N33" s="51" t="s">
        <v>143</v>
      </c>
      <c r="O33" s="51" t="s">
        <v>141</v>
      </c>
      <c r="P33" s="54" t="s">
        <v>141</v>
      </c>
      <c r="Q33" s="54" t="s">
        <v>144</v>
      </c>
      <c r="R33" s="19"/>
      <c r="S33" s="51" t="s">
        <v>141</v>
      </c>
      <c r="T33" s="51" t="s">
        <v>142</v>
      </c>
      <c r="U33" s="51" t="s">
        <v>143</v>
      </c>
      <c r="V33" s="51" t="s">
        <v>143</v>
      </c>
      <c r="W33" s="51" t="s">
        <v>141</v>
      </c>
      <c r="X33" s="54" t="s">
        <v>141</v>
      </c>
      <c r="Y33" s="54" t="s">
        <v>144</v>
      </c>
      <c r="Z33" s="52"/>
      <c r="AA33" s="116"/>
    </row>
    <row r="34" spans="1:27" ht="20.6" customHeight="1" x14ac:dyDescent="0.3">
      <c r="A34" s="13"/>
      <c r="B34" s="7"/>
      <c r="C34" s="20">
        <f t="shared" ref="C34:C39" si="63">DATE(Anopt,MONTH($C$31),1)-WEEKDAY(DATE(Anopt,MONTH($C$31),1),(Débutsempt="Lundi")+1)+$A7*7-6</f>
        <v>43738</v>
      </c>
      <c r="D34" s="21">
        <f t="shared" ref="D34:D39" si="64">DATE(Anopt,MONTH($C$31),1)-WEEKDAY(DATE(Anopt,MONTH($C$31),1),(Débutsempt="Lundi")+1)+$A7*7-5</f>
        <v>43739</v>
      </c>
      <c r="E34" s="21">
        <f t="shared" ref="E34:E39" si="65">DATE(Anopt,MONTH($C$31),1)-WEEKDAY(DATE(Anopt,MONTH($C$31),1),(Débutsempt="Lundi")+1)+$A7*7-4</f>
        <v>43740</v>
      </c>
      <c r="F34" s="21">
        <f t="shared" ref="F34:F39" si="66">DATE(Anopt,MONTH($C$31),1)-WEEKDAY(DATE(Anopt,MONTH($C$31),1),(Débutsempt="Lundi")+1)+$A7*7-3</f>
        <v>43741</v>
      </c>
      <c r="G34" s="21">
        <f t="shared" ref="G34:G39" si="67">DATE(Anopt,MONTH($C$31),1)-WEEKDAY(DATE(Anopt,MONTH($C$31),1),(Débutsempt="Lundi")+1)+$A7*7-2</f>
        <v>43742</v>
      </c>
      <c r="H34" s="22">
        <f t="shared" ref="H34:H39" si="68">DATE(Anopt,MONTH($C$31),1)-WEEKDAY(DATE(Anopt,MONTH($C$31),1),(Débutsempt="Lundi")+1)+$A7*7-1</f>
        <v>43743</v>
      </c>
      <c r="I34" s="23">
        <f t="shared" ref="I34:I39" si="69">DATE(Anopt,MONTH($C$31),1)-WEEKDAY(DATE(Anopt,MONTH($C$31),1),(Débutsempt="Lundi")+1)+$A7*7</f>
        <v>43744</v>
      </c>
      <c r="J34" s="13"/>
      <c r="K34" s="20">
        <f t="shared" ref="K34:K39" si="70">DATE(Anopt,MONTH($K$31),1)-WEEKDAY(DATE(Anopt,MONTH($K$31),1),(Débutsempt="Lundi")+1)+$A7*7-6</f>
        <v>43766</v>
      </c>
      <c r="L34" s="21">
        <f t="shared" ref="L34:L39" si="71">DATE(Anopt,MONTH($K$31),1)-WEEKDAY(DATE(Anopt,MONTH($K$31),1),(Débutsempt="Lundi")+1)+$A7*7-5</f>
        <v>43767</v>
      </c>
      <c r="M34" s="21">
        <f t="shared" ref="M34:M39" si="72">DATE(Anopt,MONTH($K$31),1)-WEEKDAY(DATE(Anopt,MONTH($K$31),1),(Débutsempt="Lundi")+1)+$A7*7-4</f>
        <v>43768</v>
      </c>
      <c r="N34" s="21">
        <f t="shared" ref="N34:N39" si="73">DATE(Anopt,MONTH($K$31),1)-WEEKDAY(DATE(Anopt,MONTH($K$31),1),(Débutsempt="Lundi")+1)+$A7*7-3</f>
        <v>43769</v>
      </c>
      <c r="O34" s="21">
        <f t="shared" ref="O34:O39" si="74">DATE(Anopt,MONTH($K$31),1)-WEEKDAY(DATE(Anopt,MONTH($K$31),1),(Débutsempt="Lundi")+1)+$A7*7-2</f>
        <v>43770</v>
      </c>
      <c r="P34" s="22">
        <f t="shared" ref="P34:P39" si="75">DATE(Anopt,MONTH($K$31),1)-WEEKDAY(DATE(Anopt,MONTH($K$31),1),(Débutsempt="Lundi")+1)+$A7*7-1</f>
        <v>43771</v>
      </c>
      <c r="Q34" s="23">
        <f t="shared" ref="Q34:Q39" si="76">DATE(Anopt,MONTH($K$31),1)-WEEKDAY(DATE(Anopt,MONTH($K$31),1),(Débutsempt="Lundi")+1)+$A7*7</f>
        <v>43772</v>
      </c>
      <c r="R34" s="13"/>
      <c r="S34" s="20">
        <f t="shared" ref="S34:S39" si="77">DATE(Anopt,MONTH($S$31),1)-WEEKDAY(DATE(Anopt,MONTH($S$31),1),(Débutsempt="Lundi")+1)+$A7*7-6</f>
        <v>43794</v>
      </c>
      <c r="T34" s="21">
        <f t="shared" ref="T34:T39" si="78">DATE(Anopt,MONTH($S$31),1)-WEEKDAY(DATE(Anopt,MONTH($S$31),1),(Débutsempt="Lundi")+1)+$A7*7-5</f>
        <v>43795</v>
      </c>
      <c r="U34" s="21">
        <f t="shared" ref="U34:U39" si="79">DATE(Anopt,MONTH($S$31),1)-WEEKDAY(DATE(Anopt,MONTH($S$31),1),(Débutsempt="Lundi")+1)+$A7*7-4</f>
        <v>43796</v>
      </c>
      <c r="V34" s="21">
        <f t="shared" ref="V34:V39" si="80">DATE(Anopt,MONTH($S$31),1)-WEEKDAY(DATE(Anopt,MONTH($S$31),1),(Débutsempt="Lundi")+1)+$A7*7-3</f>
        <v>43797</v>
      </c>
      <c r="W34" s="21">
        <f t="shared" ref="W34:W39" si="81">DATE(Anopt,MONTH($S$31),1)-WEEKDAY(DATE(Anopt,MONTH($S$31),1),(Débutsempt="Lundi")+1)+$A7*7-2</f>
        <v>43798</v>
      </c>
      <c r="X34" s="22">
        <f t="shared" ref="X34:X39" si="82">DATE(Anopt,MONTH($S$31),1)-WEEKDAY(DATE(Anopt,MONTH($S$31),1),(Débutsempt="Lundi")+1)+$A7*7-1</f>
        <v>43799</v>
      </c>
      <c r="Y34" s="23">
        <f t="shared" ref="Y34:Y39" si="83">DATE(Anopt,MONTH($S$31),1)-WEEKDAY(DATE(Anopt,MONTH($S$31),1),(Débutsempt="Lundi")+1)+$A7*7</f>
        <v>43800</v>
      </c>
      <c r="Z34" s="12"/>
      <c r="AA34" s="116"/>
    </row>
    <row r="35" spans="1:27" ht="20.6" customHeight="1" x14ac:dyDescent="0.3">
      <c r="A35" s="13"/>
      <c r="B35" s="7"/>
      <c r="C35" s="24">
        <f t="shared" si="63"/>
        <v>43745</v>
      </c>
      <c r="D35" s="25">
        <f t="shared" si="64"/>
        <v>43746</v>
      </c>
      <c r="E35" s="25">
        <f t="shared" si="65"/>
        <v>43747</v>
      </c>
      <c r="F35" s="25">
        <f t="shared" si="66"/>
        <v>43748</v>
      </c>
      <c r="G35" s="25">
        <f t="shared" si="67"/>
        <v>43749</v>
      </c>
      <c r="H35" s="26">
        <f t="shared" si="68"/>
        <v>43750</v>
      </c>
      <c r="I35" s="27">
        <f t="shared" si="69"/>
        <v>43751</v>
      </c>
      <c r="J35" s="13"/>
      <c r="K35" s="24">
        <f t="shared" si="70"/>
        <v>43773</v>
      </c>
      <c r="L35" s="25">
        <f t="shared" si="71"/>
        <v>43774</v>
      </c>
      <c r="M35" s="25">
        <f t="shared" si="72"/>
        <v>43775</v>
      </c>
      <c r="N35" s="25">
        <f t="shared" si="73"/>
        <v>43776</v>
      </c>
      <c r="O35" s="25">
        <f t="shared" si="74"/>
        <v>43777</v>
      </c>
      <c r="P35" s="26">
        <f t="shared" si="75"/>
        <v>43778</v>
      </c>
      <c r="Q35" s="27">
        <f t="shared" si="76"/>
        <v>43779</v>
      </c>
      <c r="R35" s="13"/>
      <c r="S35" s="24">
        <f t="shared" si="77"/>
        <v>43801</v>
      </c>
      <c r="T35" s="25">
        <f t="shared" si="78"/>
        <v>43802</v>
      </c>
      <c r="U35" s="25">
        <f t="shared" si="79"/>
        <v>43803</v>
      </c>
      <c r="V35" s="25">
        <f t="shared" si="80"/>
        <v>43804</v>
      </c>
      <c r="W35" s="25">
        <f t="shared" si="81"/>
        <v>43805</v>
      </c>
      <c r="X35" s="26">
        <f t="shared" si="82"/>
        <v>43806</v>
      </c>
      <c r="Y35" s="27">
        <f t="shared" si="83"/>
        <v>43807</v>
      </c>
      <c r="Z35" s="12"/>
      <c r="AA35" s="116"/>
    </row>
    <row r="36" spans="1:27" ht="20.6" customHeight="1" x14ac:dyDescent="0.3">
      <c r="A36" s="13"/>
      <c r="B36" s="7"/>
      <c r="C36" s="24">
        <f t="shared" si="63"/>
        <v>43752</v>
      </c>
      <c r="D36" s="25">
        <f t="shared" si="64"/>
        <v>43753</v>
      </c>
      <c r="E36" s="25">
        <f t="shared" si="65"/>
        <v>43754</v>
      </c>
      <c r="F36" s="25">
        <f t="shared" si="66"/>
        <v>43755</v>
      </c>
      <c r="G36" s="25">
        <f t="shared" si="67"/>
        <v>43756</v>
      </c>
      <c r="H36" s="26">
        <f t="shared" si="68"/>
        <v>43757</v>
      </c>
      <c r="I36" s="27">
        <f t="shared" si="69"/>
        <v>43758</v>
      </c>
      <c r="J36" s="13"/>
      <c r="K36" s="24">
        <f t="shared" si="70"/>
        <v>43780</v>
      </c>
      <c r="L36" s="25">
        <f t="shared" si="71"/>
        <v>43781</v>
      </c>
      <c r="M36" s="25">
        <f t="shared" si="72"/>
        <v>43782</v>
      </c>
      <c r="N36" s="25">
        <f t="shared" si="73"/>
        <v>43783</v>
      </c>
      <c r="O36" s="25">
        <f t="shared" si="74"/>
        <v>43784</v>
      </c>
      <c r="P36" s="26">
        <f t="shared" si="75"/>
        <v>43785</v>
      </c>
      <c r="Q36" s="27">
        <f t="shared" si="76"/>
        <v>43786</v>
      </c>
      <c r="R36" s="13"/>
      <c r="S36" s="24">
        <f t="shared" si="77"/>
        <v>43808</v>
      </c>
      <c r="T36" s="25">
        <f t="shared" si="78"/>
        <v>43809</v>
      </c>
      <c r="U36" s="25">
        <f t="shared" si="79"/>
        <v>43810</v>
      </c>
      <c r="V36" s="25">
        <f t="shared" si="80"/>
        <v>43811</v>
      </c>
      <c r="W36" s="25">
        <f t="shared" si="81"/>
        <v>43812</v>
      </c>
      <c r="X36" s="26">
        <f t="shared" si="82"/>
        <v>43813</v>
      </c>
      <c r="Y36" s="27">
        <f t="shared" si="83"/>
        <v>43814</v>
      </c>
      <c r="Z36" s="12"/>
      <c r="AA36" s="116"/>
    </row>
    <row r="37" spans="1:27" ht="20.6" customHeight="1" x14ac:dyDescent="0.3">
      <c r="A37" s="13"/>
      <c r="B37" s="7"/>
      <c r="C37" s="24">
        <f t="shared" si="63"/>
        <v>43759</v>
      </c>
      <c r="D37" s="25">
        <f t="shared" si="64"/>
        <v>43760</v>
      </c>
      <c r="E37" s="25">
        <f t="shared" si="65"/>
        <v>43761</v>
      </c>
      <c r="F37" s="25">
        <f t="shared" si="66"/>
        <v>43762</v>
      </c>
      <c r="G37" s="25">
        <f t="shared" si="67"/>
        <v>43763</v>
      </c>
      <c r="H37" s="26">
        <f t="shared" si="68"/>
        <v>43764</v>
      </c>
      <c r="I37" s="27">
        <f t="shared" si="69"/>
        <v>43765</v>
      </c>
      <c r="J37" s="13"/>
      <c r="K37" s="24">
        <f t="shared" si="70"/>
        <v>43787</v>
      </c>
      <c r="L37" s="25">
        <f t="shared" si="71"/>
        <v>43788</v>
      </c>
      <c r="M37" s="25">
        <f t="shared" si="72"/>
        <v>43789</v>
      </c>
      <c r="N37" s="25">
        <f t="shared" si="73"/>
        <v>43790</v>
      </c>
      <c r="O37" s="25">
        <f t="shared" si="74"/>
        <v>43791</v>
      </c>
      <c r="P37" s="26">
        <f t="shared" si="75"/>
        <v>43792</v>
      </c>
      <c r="Q37" s="27">
        <f t="shared" si="76"/>
        <v>43793</v>
      </c>
      <c r="R37" s="13"/>
      <c r="S37" s="24">
        <f t="shared" si="77"/>
        <v>43815</v>
      </c>
      <c r="T37" s="25">
        <f t="shared" si="78"/>
        <v>43816</v>
      </c>
      <c r="U37" s="25">
        <f t="shared" si="79"/>
        <v>43817</v>
      </c>
      <c r="V37" s="25">
        <f t="shared" si="80"/>
        <v>43818</v>
      </c>
      <c r="W37" s="25">
        <f t="shared" si="81"/>
        <v>43819</v>
      </c>
      <c r="X37" s="26">
        <f t="shared" si="82"/>
        <v>43820</v>
      </c>
      <c r="Y37" s="27">
        <f t="shared" si="83"/>
        <v>43821</v>
      </c>
      <c r="Z37" s="12"/>
      <c r="AA37" s="116"/>
    </row>
    <row r="38" spans="1:27" ht="20.6" customHeight="1" x14ac:dyDescent="0.3">
      <c r="A38" s="13"/>
      <c r="B38" s="7"/>
      <c r="C38" s="24">
        <f t="shared" si="63"/>
        <v>43766</v>
      </c>
      <c r="D38" s="25">
        <f t="shared" si="64"/>
        <v>43767</v>
      </c>
      <c r="E38" s="25">
        <f t="shared" si="65"/>
        <v>43768</v>
      </c>
      <c r="F38" s="25">
        <f t="shared" si="66"/>
        <v>43769</v>
      </c>
      <c r="G38" s="25">
        <f t="shared" si="67"/>
        <v>43770</v>
      </c>
      <c r="H38" s="26">
        <f t="shared" si="68"/>
        <v>43771</v>
      </c>
      <c r="I38" s="27">
        <f t="shared" si="69"/>
        <v>43772</v>
      </c>
      <c r="J38" s="13"/>
      <c r="K38" s="24">
        <f t="shared" si="70"/>
        <v>43794</v>
      </c>
      <c r="L38" s="25">
        <f t="shared" si="71"/>
        <v>43795</v>
      </c>
      <c r="M38" s="25">
        <f t="shared" si="72"/>
        <v>43796</v>
      </c>
      <c r="N38" s="25">
        <f t="shared" si="73"/>
        <v>43797</v>
      </c>
      <c r="O38" s="25">
        <f t="shared" si="74"/>
        <v>43798</v>
      </c>
      <c r="P38" s="26">
        <f t="shared" si="75"/>
        <v>43799</v>
      </c>
      <c r="Q38" s="27">
        <f t="shared" si="76"/>
        <v>43800</v>
      </c>
      <c r="R38" s="13"/>
      <c r="S38" s="24">
        <f t="shared" si="77"/>
        <v>43822</v>
      </c>
      <c r="T38" s="25">
        <f t="shared" si="78"/>
        <v>43823</v>
      </c>
      <c r="U38" s="25">
        <f t="shared" si="79"/>
        <v>43824</v>
      </c>
      <c r="V38" s="25">
        <f t="shared" si="80"/>
        <v>43825</v>
      </c>
      <c r="W38" s="25">
        <f t="shared" si="81"/>
        <v>43826</v>
      </c>
      <c r="X38" s="26">
        <f t="shared" si="82"/>
        <v>43827</v>
      </c>
      <c r="Y38" s="27">
        <f t="shared" si="83"/>
        <v>43828</v>
      </c>
      <c r="Z38" s="12"/>
      <c r="AA38" s="116"/>
    </row>
    <row r="39" spans="1:27" ht="20.6" customHeight="1" thickBot="1" x14ac:dyDescent="0.35">
      <c r="A39" s="13"/>
      <c r="B39" s="7"/>
      <c r="C39" s="30">
        <f t="shared" si="63"/>
        <v>43773</v>
      </c>
      <c r="D39" s="31">
        <f t="shared" si="64"/>
        <v>43774</v>
      </c>
      <c r="E39" s="31">
        <f t="shared" si="65"/>
        <v>43775</v>
      </c>
      <c r="F39" s="31">
        <f t="shared" si="66"/>
        <v>43776</v>
      </c>
      <c r="G39" s="31">
        <f t="shared" si="67"/>
        <v>43777</v>
      </c>
      <c r="H39" s="32">
        <f t="shared" si="68"/>
        <v>43778</v>
      </c>
      <c r="I39" s="33">
        <f t="shared" si="69"/>
        <v>43779</v>
      </c>
      <c r="J39" s="13"/>
      <c r="K39" s="30">
        <f t="shared" si="70"/>
        <v>43801</v>
      </c>
      <c r="L39" s="31">
        <f t="shared" si="71"/>
        <v>43802</v>
      </c>
      <c r="M39" s="31">
        <f t="shared" si="72"/>
        <v>43803</v>
      </c>
      <c r="N39" s="31">
        <f t="shared" si="73"/>
        <v>43804</v>
      </c>
      <c r="O39" s="31">
        <f t="shared" si="74"/>
        <v>43805</v>
      </c>
      <c r="P39" s="32">
        <f t="shared" si="75"/>
        <v>43806</v>
      </c>
      <c r="Q39" s="33">
        <f t="shared" si="76"/>
        <v>43807</v>
      </c>
      <c r="R39" s="13"/>
      <c r="S39" s="30">
        <f t="shared" si="77"/>
        <v>43829</v>
      </c>
      <c r="T39" s="31">
        <f t="shared" si="78"/>
        <v>43830</v>
      </c>
      <c r="U39" s="31">
        <f t="shared" si="79"/>
        <v>43831</v>
      </c>
      <c r="V39" s="31">
        <f t="shared" si="80"/>
        <v>43832</v>
      </c>
      <c r="W39" s="31">
        <f t="shared" si="81"/>
        <v>43833</v>
      </c>
      <c r="X39" s="32">
        <f t="shared" si="82"/>
        <v>43834</v>
      </c>
      <c r="Y39" s="33">
        <f t="shared" si="83"/>
        <v>43835</v>
      </c>
      <c r="Z39" s="12"/>
      <c r="AA39" s="116"/>
    </row>
    <row r="40" spans="1:27" ht="8.5" customHeight="1" thickBot="1" x14ac:dyDescent="0.35">
      <c r="A40" s="13"/>
      <c r="B40" s="39"/>
      <c r="C40" s="40"/>
      <c r="D40" s="40"/>
      <c r="E40" s="40"/>
      <c r="F40" s="40"/>
      <c r="G40" s="40"/>
      <c r="H40" s="40"/>
      <c r="I40" s="40"/>
      <c r="J40" s="41"/>
      <c r="K40" s="40"/>
      <c r="L40" s="40"/>
      <c r="M40" s="40"/>
      <c r="N40" s="40"/>
      <c r="O40" s="40"/>
      <c r="P40" s="40"/>
      <c r="Q40" s="40"/>
      <c r="R40" s="41"/>
      <c r="S40" s="40"/>
      <c r="T40" s="40"/>
      <c r="U40" s="40"/>
      <c r="V40" s="40"/>
      <c r="W40" s="40"/>
      <c r="X40" s="40"/>
      <c r="Y40" s="40"/>
      <c r="Z40" s="42"/>
      <c r="AA40" s="116"/>
    </row>
    <row r="41" spans="1:27" ht="7.3" customHeight="1" x14ac:dyDescent="0.3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</row>
  </sheetData>
  <sheetProtection algorithmName="SHA-512" hashValue="tzSryQ+PNBS360qUEDmSdNtaMsqNLN6Briz5VIMgQtOe9CLEggZaFyoAqRc1F+9IbDZnYbtP5FG2fz2cTGyQLg==" saltValue="oqm9jBTnSqtWD/BKFz1Y+A==" spinCount="100000" sheet="1" objects="1" scenarios="1"/>
  <mergeCells count="30">
    <mergeCell ref="D3:H3"/>
    <mergeCell ref="A41:AA41"/>
    <mergeCell ref="C31:I31"/>
    <mergeCell ref="K31:Q31"/>
    <mergeCell ref="S31:Y31"/>
    <mergeCell ref="C32:I32"/>
    <mergeCell ref="K32:Q32"/>
    <mergeCell ref="S32:Y32"/>
    <mergeCell ref="C22:I22"/>
    <mergeCell ref="K22:Q22"/>
    <mergeCell ref="S22:Y22"/>
    <mergeCell ref="C23:I23"/>
    <mergeCell ref="K23:Q23"/>
    <mergeCell ref="S23:Y23"/>
    <mergeCell ref="A1:AA1"/>
    <mergeCell ref="AA2:AA40"/>
    <mergeCell ref="K3:Q3"/>
    <mergeCell ref="T3:X3"/>
    <mergeCell ref="C4:I4"/>
    <mergeCell ref="K4:Q4"/>
    <mergeCell ref="S4:Y4"/>
    <mergeCell ref="C5:I5"/>
    <mergeCell ref="K5:Q5"/>
    <mergeCell ref="S5:Y5"/>
    <mergeCell ref="C13:I13"/>
    <mergeCell ref="K13:Q13"/>
    <mergeCell ref="S13:Y13"/>
    <mergeCell ref="C14:I14"/>
    <mergeCell ref="K14:Q14"/>
    <mergeCell ref="S14:Y14"/>
  </mergeCells>
  <conditionalFormatting sqref="C7:I7">
    <cfRule type="expression" dxfId="30" priority="24">
      <formula>DAY(C7)&gt;7</formula>
    </cfRule>
  </conditionalFormatting>
  <conditionalFormatting sqref="K7:Q7">
    <cfRule type="expression" dxfId="29" priority="23">
      <formula>DAY(K7)&gt;7</formula>
    </cfRule>
  </conditionalFormatting>
  <conditionalFormatting sqref="S7:Y7">
    <cfRule type="expression" dxfId="28" priority="22">
      <formula>DAY(S7)&gt;7</formula>
    </cfRule>
  </conditionalFormatting>
  <conditionalFormatting sqref="C11:I12">
    <cfRule type="expression" dxfId="27" priority="12">
      <formula>DAY(C11)&lt;15</formula>
    </cfRule>
  </conditionalFormatting>
  <conditionalFormatting sqref="K11:Q12">
    <cfRule type="expression" dxfId="26" priority="11">
      <formula>DAY(K11)&lt;15</formula>
    </cfRule>
  </conditionalFormatting>
  <conditionalFormatting sqref="S11:Y12">
    <cfRule type="expression" dxfId="25" priority="10">
      <formula>DAY(S11)&lt;15</formula>
    </cfRule>
  </conditionalFormatting>
  <conditionalFormatting sqref="C20:I21">
    <cfRule type="expression" dxfId="24" priority="9">
      <formula>DAY(C20)&lt;15</formula>
    </cfRule>
  </conditionalFormatting>
  <conditionalFormatting sqref="K20:Q21">
    <cfRule type="expression" dxfId="23" priority="8">
      <formula>DAY(K20)&lt;15</formula>
    </cfRule>
  </conditionalFormatting>
  <conditionalFormatting sqref="S20:Y21">
    <cfRule type="expression" dxfId="22" priority="7">
      <formula>DAY(S20)&lt;15</formula>
    </cfRule>
  </conditionalFormatting>
  <conditionalFormatting sqref="C29:I30">
    <cfRule type="expression" dxfId="21" priority="6">
      <formula>DAY(C29)&lt;15</formula>
    </cfRule>
  </conditionalFormatting>
  <conditionalFormatting sqref="K29:Q30">
    <cfRule type="expression" dxfId="20" priority="5">
      <formula>DAY(K29)&lt;15</formula>
    </cfRule>
  </conditionalFormatting>
  <conditionalFormatting sqref="S29:Y30">
    <cfRule type="expression" dxfId="19" priority="4">
      <formula>DAY(S29)&lt;15</formula>
    </cfRule>
  </conditionalFormatting>
  <conditionalFormatting sqref="C38:I39">
    <cfRule type="expression" dxfId="18" priority="3">
      <formula>DAY(C38)&lt;15</formula>
    </cfRule>
  </conditionalFormatting>
  <conditionalFormatting sqref="K38:Q39">
    <cfRule type="expression" dxfId="17" priority="2">
      <formula>DAY(K38)&lt;15</formula>
    </cfRule>
  </conditionalFormatting>
  <conditionalFormatting sqref="S38:Y39">
    <cfRule type="expression" dxfId="16" priority="1">
      <formula>DAY(S38)&lt;15</formula>
    </cfRule>
  </conditionalFormatting>
  <conditionalFormatting sqref="C16:I16">
    <cfRule type="expression" dxfId="15" priority="21">
      <formula>DAY(C16)&gt;7</formula>
    </cfRule>
  </conditionalFormatting>
  <conditionalFormatting sqref="K16:Q16">
    <cfRule type="expression" dxfId="14" priority="20">
      <formula>DAY(K16)&gt;7</formula>
    </cfRule>
  </conditionalFormatting>
  <conditionalFormatting sqref="S16:Y16">
    <cfRule type="expression" dxfId="13" priority="19">
      <formula>DAY(S16)&gt;7</formula>
    </cfRule>
  </conditionalFormatting>
  <conditionalFormatting sqref="C25:I25">
    <cfRule type="expression" dxfId="12" priority="18">
      <formula>DAY(C25)&gt;7</formula>
    </cfRule>
  </conditionalFormatting>
  <conditionalFormatting sqref="K25:Q25">
    <cfRule type="expression" dxfId="11" priority="17">
      <formula>DAY(K25)&gt;7</formula>
    </cfRule>
  </conditionalFormatting>
  <conditionalFormatting sqref="S25:Y25">
    <cfRule type="expression" dxfId="10" priority="16">
      <formula>DAY(S25)&gt;7</formula>
    </cfRule>
  </conditionalFormatting>
  <conditionalFormatting sqref="C34:I34">
    <cfRule type="expression" dxfId="9" priority="15">
      <formula>DAY(C34)&gt;7</formula>
    </cfRule>
  </conditionalFormatting>
  <conditionalFormatting sqref="K34:Q34">
    <cfRule type="expression" dxfId="8" priority="14">
      <formula>DAY(K34)&gt;7</formula>
    </cfRule>
  </conditionalFormatting>
  <conditionalFormatting sqref="S34:Y34">
    <cfRule type="expression" dxfId="7" priority="13">
      <formula>DAY(S34)&gt;7</formula>
    </cfRule>
  </conditionalFormatting>
  <conditionalFormatting sqref="C7:I12 K7:Q12 S7:Y12 C16:I21 K16:Q21 S16:Y21 C25:I30 K25:Q30 S25:Y30 C34:I39 K34:Q39 S34:Y39">
    <cfRule type="expression" dxfId="6" priority="26">
      <formula>C7=TODAY()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Spinner 1">
              <controlPr defaultSize="0" autoPict="0" altText="Choisissez l'année en cliquant sur les boutons">
                <anchor moveWithCells="1" sizeWithCells="1">
                  <from>
                    <xdr:col>16</xdr:col>
                    <xdr:colOff>245889</xdr:colOff>
                    <xdr:row>2</xdr:row>
                    <xdr:rowOff>15368</xdr:rowOff>
                  </from>
                  <to>
                    <xdr:col>17</xdr:col>
                    <xdr:colOff>153681</xdr:colOff>
                    <xdr:row>2</xdr:row>
                    <xdr:rowOff>261257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FBFF9EFD-975C-45CD-8F53-0E8E88126EB6}">
            <xm:f>VLOOKUP(C7,'Dias feriados'!$F$7:$F$19,1,FALSE)</xm:f>
            <x14:dxf>
              <font>
                <b/>
                <i val="0"/>
                <color rgb="FF0000FF"/>
              </font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theme="4" tint="0.80001220740379042"/>
                  </stop>
                </gradientFill>
              </fill>
            </x14:dxf>
          </x14:cfRule>
          <xm:sqref>C7:I12 K7:Q12 S7:Y12 C16:I21 K16:Q21 S16:Y21 C25:I30 K25:Q30 S25:Y30 C34:I39 K34:Q39 S34:Y39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4D761-0CB2-43B8-930E-45FC187D44EA}">
  <sheetPr>
    <tabColor theme="9" tint="0.59999389629810485"/>
  </sheetPr>
  <dimension ref="A2:AF102"/>
  <sheetViews>
    <sheetView workbookViewId="0"/>
  </sheetViews>
  <sheetFormatPr baseColWidth="10" defaultRowHeight="14.55" x14ac:dyDescent="0.3"/>
  <cols>
    <col min="1" max="1" width="2.6640625" style="1" customWidth="1"/>
    <col min="2" max="3" width="11.5546875" style="1"/>
    <col min="4" max="4" width="11.5546875" style="1" customWidth="1"/>
    <col min="5" max="6" width="13.33203125" style="1" customWidth="1"/>
    <col min="7" max="7" width="11.5546875" style="1" customWidth="1"/>
    <col min="8" max="16384" width="11.5546875" style="1"/>
  </cols>
  <sheetData>
    <row r="2" spans="2:32" x14ac:dyDescent="0.3">
      <c r="C2" s="18"/>
      <c r="D2" s="69" t="s">
        <v>125</v>
      </c>
      <c r="E2" s="69" t="s">
        <v>127</v>
      </c>
      <c r="F2" s="69" t="s">
        <v>128</v>
      </c>
      <c r="G2" s="18"/>
    </row>
    <row r="3" spans="2:32" ht="18.149999999999999" customHeight="1" x14ac:dyDescent="0.3">
      <c r="B3" s="43" t="s">
        <v>126</v>
      </c>
      <c r="C3" s="44">
        <f>Anopt</f>
        <v>2019</v>
      </c>
      <c r="D3" s="93">
        <f ca="1">MONTH(TODAY())</f>
        <v>2</v>
      </c>
      <c r="E3" s="93">
        <f ca="1">DAY(TODAY())</f>
        <v>21</v>
      </c>
      <c r="F3" s="94">
        <f ca="1">TODAY()</f>
        <v>43517</v>
      </c>
      <c r="G3" s="69"/>
    </row>
    <row r="4" spans="2:32" ht="16.350000000000001" thickBot="1" x14ac:dyDescent="0.35">
      <c r="B4" s="43"/>
      <c r="C4" s="44"/>
    </row>
    <row r="5" spans="2:32" ht="19.399999999999999" customHeight="1" thickBot="1" x14ac:dyDescent="0.35">
      <c r="B5" s="43"/>
      <c r="C5" s="152" t="s">
        <v>1</v>
      </c>
      <c r="D5" s="153"/>
      <c r="E5" s="153"/>
      <c r="F5" s="154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</row>
    <row r="6" spans="2:32" ht="4.25" customHeight="1" thickBot="1" x14ac:dyDescent="0.35">
      <c r="C6" s="157"/>
      <c r="D6" s="158"/>
      <c r="E6" s="158"/>
      <c r="F6" s="15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</row>
    <row r="7" spans="2:32" ht="16.95" customHeight="1" x14ac:dyDescent="0.3">
      <c r="C7" s="155" t="s">
        <v>2</v>
      </c>
      <c r="D7" s="156"/>
      <c r="E7" s="95" t="str">
        <f>CHOOSE(WEEKDAY(F7,2),"segunda-feira","terça-feira","quarta-feira","quinta-feira","sexta-feira","sábado","domingo")</f>
        <v>terça-feira</v>
      </c>
      <c r="F7" s="91">
        <f>DATE(Anopt,1,1)</f>
        <v>43466</v>
      </c>
      <c r="G7" s="46"/>
      <c r="H7" s="88"/>
      <c r="I7" s="112"/>
      <c r="J7" s="88"/>
      <c r="K7" s="114"/>
      <c r="L7" s="88"/>
      <c r="M7" s="112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2:32" ht="16.95" customHeight="1" x14ac:dyDescent="0.3">
      <c r="C8" s="131" t="s">
        <v>3</v>
      </c>
      <c r="D8" s="132"/>
      <c r="E8" s="95" t="str">
        <f>CHOOSE(WEEKDAY(F8,2),"segunda-feira","terça-feira","quarta-feira","quinta-feira","sexta-feira","sábado","domingo")</f>
        <v>terça-feira</v>
      </c>
      <c r="F8" s="71">
        <f>F23-47</f>
        <v>43529</v>
      </c>
      <c r="G8" s="46"/>
      <c r="H8" s="87"/>
      <c r="I8" s="112"/>
      <c r="J8" s="87"/>
      <c r="K8" s="88"/>
      <c r="L8" s="87"/>
      <c r="M8" s="112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</row>
    <row r="9" spans="2:32" ht="16.95" customHeight="1" x14ac:dyDescent="0.3">
      <c r="C9" s="131" t="s">
        <v>4</v>
      </c>
      <c r="D9" s="132"/>
      <c r="E9" s="95" t="str">
        <f>CHOOSE(WEEKDAY(F9,2),"segunda-feira","terça-feira","quarta-feira","quinta-feira","sexta-feira","sábado","domingo")</f>
        <v>sexta-feira</v>
      </c>
      <c r="F9" s="71">
        <f>F23-2</f>
        <v>43574</v>
      </c>
      <c r="G9" s="46"/>
      <c r="H9" s="87"/>
      <c r="I9" s="112"/>
      <c r="J9" s="87"/>
      <c r="K9" s="88"/>
      <c r="L9" s="87"/>
      <c r="M9" s="112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</row>
    <row r="10" spans="2:32" ht="16.95" customHeight="1" x14ac:dyDescent="0.3">
      <c r="C10" s="131" t="s">
        <v>5</v>
      </c>
      <c r="D10" s="132"/>
      <c r="E10" s="95" t="str">
        <f t="shared" ref="E10:E19" si="0">CHOOSE(WEEKDAY(F10,2),"segunda-feira","terça-feira","quarta-feira","quinta-feira","sexta-feira","sábado","domingo")</f>
        <v>quinta-feira</v>
      </c>
      <c r="F10" s="71">
        <f>DATE(Anopt,4,25)</f>
        <v>43580</v>
      </c>
      <c r="G10" s="46"/>
      <c r="H10" s="87"/>
      <c r="I10" s="112"/>
      <c r="J10" s="87"/>
      <c r="K10" s="88"/>
      <c r="L10" s="87"/>
      <c r="M10" s="112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</row>
    <row r="11" spans="2:32" ht="16.95" customHeight="1" x14ac:dyDescent="0.3">
      <c r="C11" s="131" t="s">
        <v>6</v>
      </c>
      <c r="D11" s="132"/>
      <c r="E11" s="95" t="str">
        <f t="shared" si="0"/>
        <v>quarta-feira</v>
      </c>
      <c r="F11" s="71">
        <f>DATE(Anopt,5,1)</f>
        <v>43586</v>
      </c>
      <c r="G11" s="46"/>
      <c r="H11" s="87"/>
      <c r="I11" s="112"/>
      <c r="J11" s="87"/>
      <c r="K11" s="88"/>
      <c r="L11" s="87"/>
      <c r="M11" s="112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</row>
    <row r="12" spans="2:32" ht="16.95" customHeight="1" x14ac:dyDescent="0.3">
      <c r="C12" s="131" t="s">
        <v>7</v>
      </c>
      <c r="D12" s="132"/>
      <c r="E12" s="95" t="str">
        <f t="shared" si="0"/>
        <v>quinta-feira</v>
      </c>
      <c r="F12" s="71">
        <f>F23+60</f>
        <v>43636</v>
      </c>
      <c r="G12" s="46"/>
      <c r="H12" s="87"/>
      <c r="I12" s="112"/>
      <c r="J12" s="87"/>
      <c r="K12" s="88"/>
      <c r="L12" s="87"/>
      <c r="M12" s="112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</row>
    <row r="13" spans="2:32" ht="16.95" customHeight="1" x14ac:dyDescent="0.3">
      <c r="C13" s="131" t="s">
        <v>8</v>
      </c>
      <c r="D13" s="132"/>
      <c r="E13" s="95" t="str">
        <f t="shared" si="0"/>
        <v>segunda-feira</v>
      </c>
      <c r="F13" s="71">
        <f>DATE(Anopt,6,10)</f>
        <v>43626</v>
      </c>
      <c r="G13" s="46"/>
      <c r="H13" s="87"/>
      <c r="I13" s="112"/>
      <c r="J13" s="87"/>
      <c r="K13" s="88"/>
      <c r="L13" s="87"/>
      <c r="M13" s="112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</row>
    <row r="14" spans="2:32" ht="16.95" customHeight="1" x14ac:dyDescent="0.3">
      <c r="C14" s="131" t="s">
        <v>9</v>
      </c>
      <c r="D14" s="132"/>
      <c r="E14" s="95" t="str">
        <f t="shared" si="0"/>
        <v>quinta-feira</v>
      </c>
      <c r="F14" s="71">
        <f>DATE(Anopt,8,15)</f>
        <v>43692</v>
      </c>
      <c r="G14" s="46"/>
      <c r="H14" s="87"/>
      <c r="I14" s="112"/>
      <c r="J14" s="87"/>
      <c r="K14" s="88"/>
      <c r="L14" s="87"/>
      <c r="M14" s="112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</row>
    <row r="15" spans="2:32" ht="16.95" customHeight="1" x14ac:dyDescent="0.3">
      <c r="C15" s="131" t="s">
        <v>10</v>
      </c>
      <c r="D15" s="132"/>
      <c r="E15" s="95" t="str">
        <f t="shared" si="0"/>
        <v>sábado</v>
      </c>
      <c r="F15" s="71">
        <f>DATE(Anopt,10,5)</f>
        <v>43743</v>
      </c>
      <c r="G15" s="46"/>
      <c r="H15" s="87"/>
      <c r="I15" s="112"/>
      <c r="J15" s="87"/>
      <c r="K15" s="88"/>
      <c r="L15" s="87"/>
      <c r="M15" s="112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</row>
    <row r="16" spans="2:32" ht="16.95" customHeight="1" x14ac:dyDescent="0.3">
      <c r="C16" s="131" t="s">
        <v>11</v>
      </c>
      <c r="D16" s="132"/>
      <c r="E16" s="95" t="str">
        <f t="shared" si="0"/>
        <v>sexta-feira</v>
      </c>
      <c r="F16" s="71">
        <f>DATE(Anopt,11,1)</f>
        <v>43770</v>
      </c>
      <c r="G16" s="46"/>
      <c r="H16" s="87"/>
      <c r="I16" s="112"/>
      <c r="J16" s="87"/>
      <c r="K16" s="88"/>
      <c r="L16" s="87"/>
      <c r="M16" s="112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</row>
    <row r="17" spans="1:32" ht="16.95" customHeight="1" x14ac:dyDescent="0.3">
      <c r="C17" s="131" t="s">
        <v>12</v>
      </c>
      <c r="D17" s="132"/>
      <c r="E17" s="95" t="str">
        <f t="shared" si="0"/>
        <v>domingo</v>
      </c>
      <c r="F17" s="71">
        <f>DATE(Anopt,12,1)</f>
        <v>43800</v>
      </c>
      <c r="G17" s="46"/>
      <c r="H17" s="87"/>
      <c r="I17" s="112"/>
      <c r="J17" s="87"/>
      <c r="K17" s="88"/>
      <c r="L17" s="87"/>
      <c r="M17" s="112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</row>
    <row r="18" spans="1:32" ht="16.95" customHeight="1" x14ac:dyDescent="0.3">
      <c r="C18" s="131" t="s">
        <v>13</v>
      </c>
      <c r="D18" s="132"/>
      <c r="E18" s="95" t="str">
        <f t="shared" si="0"/>
        <v>domingo</v>
      </c>
      <c r="F18" s="71">
        <f>DATE(Anopt,12,8)</f>
        <v>43807</v>
      </c>
      <c r="G18" s="46"/>
      <c r="H18" s="87"/>
      <c r="I18" s="112"/>
      <c r="J18" s="87"/>
      <c r="K18" s="88"/>
      <c r="L18" s="87"/>
      <c r="M18" s="112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</row>
    <row r="19" spans="1:32" ht="16.95" customHeight="1" thickBot="1" x14ac:dyDescent="0.35">
      <c r="C19" s="131" t="s">
        <v>14</v>
      </c>
      <c r="D19" s="132"/>
      <c r="E19" s="95" t="str">
        <f t="shared" si="0"/>
        <v>quarta-feira</v>
      </c>
      <c r="F19" s="71">
        <f>DATE(Anopt,12,25)</f>
        <v>43824</v>
      </c>
      <c r="G19" s="46"/>
      <c r="H19" s="87"/>
      <c r="I19" s="112"/>
      <c r="J19" s="87"/>
      <c r="K19" s="88"/>
      <c r="L19" s="87"/>
      <c r="M19" s="112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</row>
    <row r="20" spans="1:32" x14ac:dyDescent="0.3">
      <c r="C20" s="72"/>
      <c r="D20" s="72"/>
      <c r="E20" s="45"/>
      <c r="F20" s="73"/>
      <c r="G20" s="46"/>
    </row>
    <row r="21" spans="1:32" ht="15.15" thickBot="1" x14ac:dyDescent="0.35">
      <c r="C21" s="68"/>
      <c r="D21" s="68"/>
      <c r="E21" s="68"/>
      <c r="F21" s="68"/>
      <c r="G21" s="46"/>
      <c r="H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</row>
    <row r="22" spans="1:32" ht="18.149999999999999" customHeight="1" thickBot="1" x14ac:dyDescent="0.35">
      <c r="C22" s="135" t="s">
        <v>65</v>
      </c>
      <c r="D22" s="136"/>
      <c r="E22" s="136"/>
      <c r="F22" s="137"/>
      <c r="H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</row>
    <row r="23" spans="1:32" ht="16.95" customHeight="1" thickTop="1" x14ac:dyDescent="0.3">
      <c r="C23" s="138" t="s">
        <v>145</v>
      </c>
      <c r="D23" s="139"/>
      <c r="E23" s="96" t="str">
        <f>CHOOSE(WEEKDAY(F23,2),"segunda-feira","terça-feira","quarta-feira","quinta-feira","sexta-feira","sábado","domingo")</f>
        <v>domingo</v>
      </c>
      <c r="F23" s="70">
        <f>ROUND(DATE(Anopt,4,1)/7+MOD(19*MOD(Anopt,19)-7,30)*14/100,0)*7-6</f>
        <v>43576</v>
      </c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</row>
    <row r="24" spans="1:32" ht="16.95" customHeight="1" thickBot="1" x14ac:dyDescent="0.35">
      <c r="C24" s="133" t="s">
        <v>146</v>
      </c>
      <c r="D24" s="134"/>
      <c r="E24" s="97" t="str">
        <f>CHOOSE(WEEKDAY(F24,2),"segunda-feira","terça-feira","quarta-feira","quinta-feira","sexta-feira","sábado","domingo")</f>
        <v>domingo</v>
      </c>
      <c r="F24" s="47">
        <f>F23+49</f>
        <v>43625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</row>
    <row r="25" spans="1:32" ht="15.75" x14ac:dyDescent="0.3">
      <c r="J25" s="92" t="s">
        <v>100</v>
      </c>
    </row>
    <row r="26" spans="1:32" ht="15.15" thickBot="1" x14ac:dyDescent="0.35">
      <c r="A26" s="55"/>
      <c r="B26" s="64"/>
      <c r="C26" s="64"/>
      <c r="D26" s="64"/>
      <c r="E26" s="64"/>
      <c r="F26" s="64"/>
      <c r="G26" s="64"/>
      <c r="H26" s="64"/>
      <c r="I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</row>
    <row r="27" spans="1:32" ht="4.25" customHeight="1" thickTop="1" x14ac:dyDescent="0.3">
      <c r="A27" s="56"/>
      <c r="B27" s="160"/>
      <c r="C27" s="161"/>
      <c r="D27" s="161"/>
      <c r="E27" s="161"/>
      <c r="F27" s="161"/>
      <c r="G27" s="161"/>
      <c r="H27" s="162"/>
      <c r="I27" s="55"/>
      <c r="J27" s="128"/>
      <c r="K27" s="129"/>
      <c r="L27" s="129"/>
      <c r="M27" s="129"/>
      <c r="N27" s="129"/>
      <c r="O27" s="129"/>
      <c r="P27" s="129"/>
      <c r="Q27" s="130"/>
    </row>
    <row r="28" spans="1:32" x14ac:dyDescent="0.3">
      <c r="A28" s="56"/>
      <c r="B28" s="74"/>
      <c r="C28" s="75"/>
      <c r="D28" s="75"/>
      <c r="E28" s="75"/>
      <c r="F28" s="75"/>
      <c r="G28" s="75"/>
      <c r="H28" s="76"/>
      <c r="I28" s="55"/>
      <c r="J28" s="98"/>
      <c r="Q28" s="77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</row>
    <row r="29" spans="1:32" x14ac:dyDescent="0.3">
      <c r="A29" s="56"/>
      <c r="B29" s="78" t="s">
        <v>51</v>
      </c>
      <c r="C29" s="75"/>
      <c r="D29" s="75"/>
      <c r="E29" s="75"/>
      <c r="F29" s="75"/>
      <c r="G29" s="75"/>
      <c r="H29" s="76"/>
      <c r="I29" s="55"/>
      <c r="J29" s="99" t="s">
        <v>101</v>
      </c>
      <c r="K29" s="75"/>
      <c r="L29" s="75"/>
      <c r="M29" s="75"/>
      <c r="N29" s="75"/>
      <c r="O29" s="75"/>
      <c r="P29" s="75"/>
      <c r="Q29" s="76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</row>
    <row r="30" spans="1:32" x14ac:dyDescent="0.3">
      <c r="A30" s="56"/>
      <c r="B30" s="78" t="s">
        <v>52</v>
      </c>
      <c r="C30" s="75"/>
      <c r="D30" s="75"/>
      <c r="E30" s="75"/>
      <c r="F30" s="75"/>
      <c r="G30" s="75"/>
      <c r="H30" s="76"/>
      <c r="I30" s="55"/>
      <c r="J30" s="99" t="s">
        <v>71</v>
      </c>
      <c r="K30" s="75"/>
      <c r="L30" s="75"/>
      <c r="M30" s="75"/>
      <c r="N30" s="75"/>
      <c r="O30" s="75"/>
      <c r="P30" s="75"/>
      <c r="Q30" s="76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</row>
    <row r="31" spans="1:32" x14ac:dyDescent="0.3">
      <c r="A31" s="56"/>
      <c r="B31" s="78" t="s">
        <v>53</v>
      </c>
      <c r="C31" s="75"/>
      <c r="D31" s="75"/>
      <c r="E31" s="75"/>
      <c r="F31" s="75"/>
      <c r="G31" s="75"/>
      <c r="H31" s="76"/>
      <c r="I31" s="55"/>
      <c r="J31" s="99" t="s">
        <v>102</v>
      </c>
      <c r="K31" s="75"/>
      <c r="L31" s="75"/>
      <c r="M31" s="75"/>
      <c r="N31" s="75"/>
      <c r="O31" s="75"/>
      <c r="P31" s="75"/>
      <c r="Q31" s="76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</row>
    <row r="32" spans="1:32" x14ac:dyDescent="0.3">
      <c r="A32" s="56"/>
      <c r="B32" s="75"/>
      <c r="C32" s="75"/>
      <c r="D32" s="75"/>
      <c r="E32" s="75"/>
      <c r="F32" s="75"/>
      <c r="G32" s="75"/>
      <c r="H32" s="76"/>
      <c r="I32" s="55"/>
      <c r="J32" s="99"/>
      <c r="Q32" s="77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</row>
    <row r="33" spans="1:32" ht="16.95" customHeight="1" x14ac:dyDescent="0.3">
      <c r="A33" s="56"/>
      <c r="B33" s="78" t="s">
        <v>58</v>
      </c>
      <c r="C33" s="75"/>
      <c r="D33" s="75"/>
      <c r="E33" s="75"/>
      <c r="F33" s="75"/>
      <c r="G33" s="75"/>
      <c r="H33" s="76"/>
      <c r="I33" s="55"/>
      <c r="J33" s="99" t="s">
        <v>103</v>
      </c>
      <c r="Q33" s="77"/>
    </row>
    <row r="34" spans="1:32" ht="16.95" customHeight="1" x14ac:dyDescent="0.3">
      <c r="A34" s="56"/>
      <c r="B34" s="78" t="s">
        <v>59</v>
      </c>
      <c r="C34" s="75"/>
      <c r="D34" s="75"/>
      <c r="E34" s="75"/>
      <c r="F34" s="75"/>
      <c r="G34" s="75"/>
      <c r="H34" s="76"/>
      <c r="I34" s="55"/>
      <c r="J34" s="99" t="s">
        <v>72</v>
      </c>
      <c r="K34" s="81"/>
      <c r="L34" s="81"/>
      <c r="M34" s="81"/>
      <c r="N34" s="81"/>
      <c r="O34" s="81"/>
      <c r="P34" s="81"/>
      <c r="Q34" s="82"/>
    </row>
    <row r="35" spans="1:32" ht="16.95" customHeight="1" x14ac:dyDescent="0.3">
      <c r="A35" s="56"/>
      <c r="B35" s="78" t="s">
        <v>66</v>
      </c>
      <c r="C35" s="75"/>
      <c r="D35" s="75"/>
      <c r="E35" s="75"/>
      <c r="F35" s="75"/>
      <c r="G35" s="75"/>
      <c r="H35" s="76"/>
      <c r="I35" s="55"/>
      <c r="J35" s="99" t="s">
        <v>105</v>
      </c>
      <c r="K35" s="55"/>
      <c r="L35" s="55"/>
      <c r="M35" s="55"/>
      <c r="N35" s="55"/>
      <c r="O35" s="55"/>
      <c r="P35" s="55"/>
      <c r="Q35" s="56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</row>
    <row r="36" spans="1:32" x14ac:dyDescent="0.3">
      <c r="A36" s="56"/>
      <c r="B36" s="78" t="s">
        <v>60</v>
      </c>
      <c r="C36" s="75"/>
      <c r="D36" s="75"/>
      <c r="E36" s="75"/>
      <c r="F36" s="75"/>
      <c r="G36" s="75"/>
      <c r="H36" s="76"/>
      <c r="I36" s="55"/>
      <c r="J36" s="99" t="s">
        <v>106</v>
      </c>
      <c r="K36" s="55"/>
      <c r="L36" s="55"/>
      <c r="M36" s="55"/>
      <c r="N36" s="55"/>
      <c r="O36" s="55"/>
      <c r="P36" s="55"/>
      <c r="Q36" s="56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</row>
    <row r="37" spans="1:32" x14ac:dyDescent="0.3">
      <c r="A37" s="56"/>
      <c r="B37" s="78" t="s">
        <v>61</v>
      </c>
      <c r="C37" s="75"/>
      <c r="D37" s="75"/>
      <c r="E37" s="75"/>
      <c r="F37" s="75"/>
      <c r="G37" s="75"/>
      <c r="H37" s="76"/>
      <c r="I37" s="55"/>
      <c r="J37" s="99" t="s">
        <v>73</v>
      </c>
      <c r="K37" s="55"/>
      <c r="L37" s="55"/>
      <c r="M37" s="55"/>
      <c r="N37" s="55"/>
      <c r="O37" s="55"/>
      <c r="P37" s="55"/>
      <c r="Q37" s="56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</row>
    <row r="38" spans="1:32" x14ac:dyDescent="0.3">
      <c r="A38" s="56"/>
      <c r="B38" s="78" t="s">
        <v>62</v>
      </c>
      <c r="C38" s="75"/>
      <c r="D38" s="75"/>
      <c r="E38" s="75"/>
      <c r="F38" s="75"/>
      <c r="G38" s="75"/>
      <c r="H38" s="76"/>
      <c r="I38" s="55"/>
      <c r="J38" s="99" t="s">
        <v>104</v>
      </c>
      <c r="K38" s="55"/>
      <c r="L38" s="55"/>
      <c r="M38" s="55"/>
      <c r="N38" s="55"/>
      <c r="O38" s="55"/>
      <c r="P38" s="55"/>
      <c r="Q38" s="56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</row>
    <row r="39" spans="1:32" x14ac:dyDescent="0.3">
      <c r="A39" s="56"/>
      <c r="B39" s="78" t="s">
        <v>63</v>
      </c>
      <c r="C39" s="75"/>
      <c r="D39" s="75"/>
      <c r="E39" s="75"/>
      <c r="F39" s="75"/>
      <c r="G39" s="75"/>
      <c r="H39" s="76"/>
      <c r="I39" s="55"/>
      <c r="J39" s="99" t="s">
        <v>136</v>
      </c>
      <c r="K39" s="55"/>
      <c r="L39" s="55"/>
      <c r="M39" s="55"/>
      <c r="N39" s="55"/>
      <c r="O39" s="55"/>
      <c r="P39" s="55"/>
      <c r="Q39" s="56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</row>
    <row r="40" spans="1:32" x14ac:dyDescent="0.3">
      <c r="A40" s="56"/>
      <c r="B40" s="78" t="s">
        <v>64</v>
      </c>
      <c r="C40" s="75"/>
      <c r="D40" s="75"/>
      <c r="E40" s="75"/>
      <c r="F40" s="75"/>
      <c r="G40" s="75"/>
      <c r="H40" s="76"/>
      <c r="I40" s="55"/>
      <c r="J40" s="99" t="s">
        <v>135</v>
      </c>
      <c r="K40" s="55"/>
      <c r="L40" s="55"/>
      <c r="M40" s="55"/>
      <c r="N40" s="55"/>
      <c r="O40" s="55"/>
      <c r="P40" s="55"/>
      <c r="Q40" s="56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</row>
    <row r="41" spans="1:32" x14ac:dyDescent="0.3">
      <c r="A41" s="56"/>
      <c r="B41" s="78" t="s">
        <v>129</v>
      </c>
      <c r="C41" s="75"/>
      <c r="D41" s="75"/>
      <c r="E41" s="75"/>
      <c r="F41" s="75"/>
      <c r="G41" s="75"/>
      <c r="H41" s="76"/>
      <c r="I41" s="55"/>
      <c r="J41" s="99" t="s">
        <v>137</v>
      </c>
      <c r="K41" s="55"/>
      <c r="L41" s="55"/>
      <c r="M41" s="55"/>
      <c r="N41" s="55"/>
      <c r="O41" s="55"/>
      <c r="P41" s="55"/>
      <c r="Q41" s="56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</row>
    <row r="42" spans="1:32" x14ac:dyDescent="0.3">
      <c r="A42" s="56"/>
      <c r="B42" s="78" t="s">
        <v>130</v>
      </c>
      <c r="C42" s="75"/>
      <c r="D42" s="75"/>
      <c r="E42" s="75"/>
      <c r="F42" s="75"/>
      <c r="G42" s="75"/>
      <c r="H42" s="76"/>
      <c r="I42" s="55"/>
      <c r="J42" s="99" t="s">
        <v>130</v>
      </c>
      <c r="K42" s="55"/>
      <c r="L42" s="55"/>
      <c r="M42" s="55"/>
      <c r="N42" s="55"/>
      <c r="O42" s="55"/>
      <c r="P42" s="55"/>
      <c r="Q42" s="56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</row>
    <row r="43" spans="1:32" x14ac:dyDescent="0.3">
      <c r="A43" s="56"/>
      <c r="B43" s="78" t="s">
        <v>131</v>
      </c>
      <c r="C43" s="75"/>
      <c r="D43" s="75"/>
      <c r="E43" s="75"/>
      <c r="F43" s="75"/>
      <c r="G43" s="75"/>
      <c r="H43" s="76"/>
      <c r="I43" s="55"/>
      <c r="J43" s="99" t="s">
        <v>138</v>
      </c>
      <c r="K43" s="55"/>
      <c r="L43" s="55"/>
      <c r="M43" s="55"/>
      <c r="N43" s="55"/>
      <c r="O43" s="55"/>
      <c r="P43" s="55"/>
      <c r="Q43" s="56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</row>
    <row r="44" spans="1:32" x14ac:dyDescent="0.3">
      <c r="A44" s="56"/>
      <c r="B44" s="78" t="s">
        <v>132</v>
      </c>
      <c r="C44" s="75"/>
      <c r="D44" s="75"/>
      <c r="E44" s="75"/>
      <c r="F44" s="75"/>
      <c r="G44" s="75"/>
      <c r="H44" s="76"/>
      <c r="I44" s="55"/>
      <c r="J44" s="99" t="s">
        <v>139</v>
      </c>
      <c r="K44" s="55"/>
      <c r="L44" s="55"/>
      <c r="M44" s="55"/>
      <c r="N44" s="55"/>
      <c r="O44" s="55"/>
      <c r="P44" s="55"/>
      <c r="Q44" s="56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</row>
    <row r="45" spans="1:32" x14ac:dyDescent="0.3">
      <c r="A45" s="56"/>
      <c r="B45" s="78" t="s">
        <v>133</v>
      </c>
      <c r="C45" s="75"/>
      <c r="D45" s="75"/>
      <c r="E45" s="75"/>
      <c r="F45" s="75"/>
      <c r="G45" s="75"/>
      <c r="H45" s="76"/>
      <c r="I45" s="55"/>
      <c r="J45" s="99" t="s">
        <v>140</v>
      </c>
      <c r="K45" s="55"/>
      <c r="L45" s="55"/>
      <c r="M45" s="55"/>
      <c r="N45" s="55"/>
      <c r="O45" s="55"/>
      <c r="P45" s="55"/>
      <c r="Q45" s="56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</row>
    <row r="46" spans="1:32" x14ac:dyDescent="0.3">
      <c r="A46" s="56"/>
      <c r="B46" s="81" t="s">
        <v>134</v>
      </c>
      <c r="C46" s="75"/>
      <c r="D46" s="75"/>
      <c r="E46" s="75"/>
      <c r="F46" s="75"/>
      <c r="G46" s="75"/>
      <c r="H46" s="76"/>
      <c r="I46" s="55"/>
      <c r="J46" s="99" t="s">
        <v>134</v>
      </c>
      <c r="K46" s="55"/>
      <c r="L46" s="55"/>
      <c r="M46" s="55"/>
      <c r="N46" s="55"/>
      <c r="O46" s="55"/>
      <c r="P46" s="55"/>
      <c r="Q46" s="56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</row>
    <row r="47" spans="1:32" x14ac:dyDescent="0.3">
      <c r="A47" s="56"/>
      <c r="B47" s="75"/>
      <c r="C47" s="75"/>
      <c r="D47" s="75"/>
      <c r="E47" s="75"/>
      <c r="F47" s="75"/>
      <c r="G47" s="75"/>
      <c r="H47" s="76"/>
      <c r="I47" s="55"/>
      <c r="J47" s="99"/>
      <c r="K47" s="55"/>
      <c r="L47" s="55"/>
      <c r="M47" s="55"/>
      <c r="N47" s="55"/>
      <c r="O47" s="55"/>
      <c r="P47" s="55"/>
      <c r="Q47" s="56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</row>
    <row r="48" spans="1:32" x14ac:dyDescent="0.3">
      <c r="A48" s="56"/>
      <c r="B48" s="78" t="s">
        <v>69</v>
      </c>
      <c r="C48" s="75"/>
      <c r="D48" s="75"/>
      <c r="E48" s="75"/>
      <c r="F48" s="75"/>
      <c r="G48" s="75"/>
      <c r="H48" s="76"/>
      <c r="I48" s="55"/>
      <c r="J48" s="99" t="s">
        <v>107</v>
      </c>
      <c r="K48" s="55"/>
      <c r="L48" s="55"/>
      <c r="M48" s="55"/>
      <c r="N48" s="55"/>
      <c r="O48" s="55"/>
      <c r="P48" s="55"/>
      <c r="Q48" s="56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</row>
    <row r="49" spans="1:32" x14ac:dyDescent="0.3">
      <c r="A49" s="56"/>
      <c r="B49" s="78" t="s">
        <v>67</v>
      </c>
      <c r="C49" s="75"/>
      <c r="D49" s="75"/>
      <c r="E49" s="75"/>
      <c r="F49" s="75"/>
      <c r="G49" s="75"/>
      <c r="H49" s="76"/>
      <c r="I49" s="55"/>
      <c r="J49" s="99" t="s">
        <v>108</v>
      </c>
      <c r="K49" s="55"/>
      <c r="L49" s="55"/>
      <c r="M49" s="55"/>
      <c r="N49" s="55"/>
      <c r="O49" s="55"/>
      <c r="P49" s="55"/>
      <c r="Q49" s="56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</row>
    <row r="50" spans="1:32" x14ac:dyDescent="0.3">
      <c r="A50" s="56"/>
      <c r="B50" s="78" t="s">
        <v>68</v>
      </c>
      <c r="C50" s="75"/>
      <c r="D50" s="75"/>
      <c r="E50" s="75"/>
      <c r="F50" s="75"/>
      <c r="G50" s="75"/>
      <c r="H50" s="76"/>
      <c r="I50" s="55"/>
      <c r="J50" s="99" t="s">
        <v>109</v>
      </c>
      <c r="K50" s="55"/>
      <c r="L50" s="55"/>
      <c r="M50" s="55"/>
      <c r="N50" s="55"/>
      <c r="O50" s="55"/>
      <c r="P50" s="55"/>
      <c r="Q50" s="56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</row>
    <row r="51" spans="1:32" x14ac:dyDescent="0.3">
      <c r="A51" s="56"/>
      <c r="B51" s="78"/>
      <c r="C51" s="75"/>
      <c r="D51" s="75"/>
      <c r="E51" s="75"/>
      <c r="F51" s="75"/>
      <c r="G51" s="75"/>
      <c r="H51" s="76"/>
      <c r="I51" s="55"/>
      <c r="J51" s="99"/>
      <c r="K51" s="55"/>
      <c r="L51" s="55"/>
      <c r="M51" s="55"/>
      <c r="N51" s="55"/>
      <c r="O51" s="55"/>
      <c r="P51" s="55"/>
      <c r="Q51" s="56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</row>
    <row r="52" spans="1:32" x14ac:dyDescent="0.3">
      <c r="A52" s="56"/>
      <c r="B52" s="78"/>
      <c r="C52" s="75"/>
      <c r="D52" s="75"/>
      <c r="E52" s="75"/>
      <c r="F52" s="75"/>
      <c r="G52" s="75"/>
      <c r="H52" s="76"/>
      <c r="I52" s="55"/>
      <c r="J52" s="99"/>
      <c r="K52" s="55"/>
      <c r="L52" s="55"/>
      <c r="M52" s="55"/>
      <c r="N52" s="55"/>
      <c r="O52" s="55"/>
      <c r="P52" s="55"/>
      <c r="Q52" s="56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</row>
    <row r="53" spans="1:32" x14ac:dyDescent="0.3">
      <c r="A53" s="56"/>
      <c r="B53" s="1" t="s">
        <v>23</v>
      </c>
      <c r="H53" s="77"/>
      <c r="I53" s="55"/>
      <c r="J53" s="99" t="s">
        <v>74</v>
      </c>
      <c r="K53" s="55"/>
      <c r="L53" s="55"/>
      <c r="M53" s="55"/>
      <c r="N53" s="55"/>
      <c r="O53" s="55"/>
      <c r="P53" s="55"/>
      <c r="Q53" s="56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</row>
    <row r="54" spans="1:32" x14ac:dyDescent="0.3">
      <c r="A54" s="56"/>
      <c r="B54" s="163" t="s">
        <v>22</v>
      </c>
      <c r="C54" s="164"/>
      <c r="D54" s="164"/>
      <c r="E54" s="164"/>
      <c r="F54" s="164"/>
      <c r="G54" s="164"/>
      <c r="H54" s="165"/>
      <c r="I54" s="55"/>
      <c r="J54" s="99" t="s">
        <v>75</v>
      </c>
      <c r="Q54" s="77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</row>
    <row r="55" spans="1:32" x14ac:dyDescent="0.3">
      <c r="A55" s="56"/>
      <c r="B55" s="80" t="s">
        <v>38</v>
      </c>
      <c r="C55" s="81"/>
      <c r="D55" s="81"/>
      <c r="E55" s="81"/>
      <c r="F55" s="81"/>
      <c r="G55" s="81"/>
      <c r="H55" s="82"/>
      <c r="I55" s="55"/>
      <c r="J55" s="99" t="s">
        <v>76</v>
      </c>
      <c r="Q55" s="77"/>
    </row>
    <row r="56" spans="1:32" x14ac:dyDescent="0.3">
      <c r="A56" s="56"/>
      <c r="B56" s="57"/>
      <c r="C56" s="58"/>
      <c r="D56" s="55"/>
      <c r="E56" s="55"/>
      <c r="F56" s="55"/>
      <c r="G56" s="55"/>
      <c r="H56" s="56"/>
      <c r="I56" s="55"/>
      <c r="J56" s="99"/>
      <c r="K56" s="55"/>
      <c r="L56" s="55"/>
      <c r="M56" s="55"/>
      <c r="N56" s="55"/>
      <c r="O56" s="55"/>
      <c r="P56" s="55"/>
      <c r="Q56" s="56"/>
    </row>
    <row r="57" spans="1:32" x14ac:dyDescent="0.3">
      <c r="A57" s="56"/>
      <c r="B57" s="57" t="s">
        <v>44</v>
      </c>
      <c r="C57" s="58"/>
      <c r="D57" s="55"/>
      <c r="E57" s="55"/>
      <c r="F57" s="55"/>
      <c r="G57" s="55"/>
      <c r="H57" s="56"/>
      <c r="I57" s="55"/>
      <c r="J57" s="99" t="s">
        <v>77</v>
      </c>
      <c r="K57" s="55"/>
      <c r="L57" s="55"/>
      <c r="M57" s="55"/>
      <c r="N57" s="55"/>
      <c r="O57" s="55"/>
      <c r="P57" s="55"/>
      <c r="Q57" s="56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</row>
    <row r="58" spans="1:32" x14ac:dyDescent="0.3">
      <c r="A58" s="56"/>
      <c r="B58" s="55" t="s">
        <v>24</v>
      </c>
      <c r="C58" s="58"/>
      <c r="D58" s="55"/>
      <c r="E58" s="55"/>
      <c r="F58" s="55"/>
      <c r="G58" s="55"/>
      <c r="H58" s="56"/>
      <c r="I58" s="55"/>
      <c r="J58" s="99" t="s">
        <v>78</v>
      </c>
      <c r="K58" s="55"/>
      <c r="L58" s="55"/>
      <c r="M58" s="55"/>
      <c r="N58" s="55"/>
      <c r="O58" s="55"/>
      <c r="P58" s="55"/>
      <c r="Q58" s="56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</row>
    <row r="59" spans="1:32" x14ac:dyDescent="0.3">
      <c r="A59" s="56"/>
      <c r="B59" s="66" t="s">
        <v>19</v>
      </c>
      <c r="C59" s="58"/>
      <c r="D59" s="55"/>
      <c r="E59" s="55"/>
      <c r="F59" s="55"/>
      <c r="G59" s="55"/>
      <c r="H59" s="56"/>
      <c r="I59" s="55"/>
      <c r="J59" s="99" t="s">
        <v>79</v>
      </c>
      <c r="K59" s="55"/>
      <c r="L59" s="55"/>
      <c r="M59" s="55"/>
      <c r="N59" s="55"/>
      <c r="O59" s="55"/>
      <c r="P59" s="55"/>
      <c r="Q59" s="56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</row>
    <row r="60" spans="1:32" x14ac:dyDescent="0.3">
      <c r="A60" s="56"/>
      <c r="B60" s="66" t="s">
        <v>56</v>
      </c>
      <c r="C60" s="58"/>
      <c r="D60" s="55"/>
      <c r="E60" s="55"/>
      <c r="F60" s="55"/>
      <c r="G60" s="55"/>
      <c r="H60" s="56"/>
      <c r="I60" s="55"/>
      <c r="J60" s="99" t="s">
        <v>80</v>
      </c>
      <c r="K60" s="55"/>
      <c r="L60" s="55"/>
      <c r="M60" s="55"/>
      <c r="N60" s="55"/>
      <c r="O60" s="55"/>
      <c r="P60" s="55"/>
      <c r="Q60" s="56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</row>
    <row r="61" spans="1:32" x14ac:dyDescent="0.3">
      <c r="A61" s="56"/>
      <c r="B61" s="59" t="s">
        <v>39</v>
      </c>
      <c r="C61" s="58"/>
      <c r="D61" s="55"/>
      <c r="E61" s="55"/>
      <c r="F61" s="55"/>
      <c r="G61" s="55"/>
      <c r="H61" s="56"/>
      <c r="I61" s="55"/>
      <c r="J61" s="99" t="s">
        <v>110</v>
      </c>
      <c r="K61" s="55"/>
      <c r="L61" s="55"/>
      <c r="M61" s="55"/>
      <c r="N61" s="55"/>
      <c r="O61" s="55"/>
      <c r="P61" s="55"/>
      <c r="Q61" s="56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</row>
    <row r="62" spans="1:32" x14ac:dyDescent="0.3">
      <c r="A62" s="56"/>
      <c r="B62" s="55" t="s">
        <v>57</v>
      </c>
      <c r="C62" s="58"/>
      <c r="D62" s="55"/>
      <c r="E62" s="55"/>
      <c r="F62" s="55"/>
      <c r="G62" s="55"/>
      <c r="H62" s="56"/>
      <c r="I62" s="55"/>
      <c r="J62" s="99" t="s">
        <v>81</v>
      </c>
      <c r="K62" s="55"/>
      <c r="L62" s="55"/>
      <c r="M62" s="55"/>
      <c r="N62" s="55"/>
      <c r="O62" s="55"/>
      <c r="P62" s="55"/>
      <c r="Q62" s="56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</row>
    <row r="63" spans="1:32" x14ac:dyDescent="0.3">
      <c r="A63" s="56"/>
      <c r="B63" s="1" t="s">
        <v>20</v>
      </c>
      <c r="C63" s="58"/>
      <c r="D63" s="55"/>
      <c r="E63" s="55"/>
      <c r="F63" s="55"/>
      <c r="G63" s="55"/>
      <c r="H63" s="56"/>
      <c r="I63" s="55"/>
      <c r="J63" s="99" t="s">
        <v>82</v>
      </c>
      <c r="K63" s="55"/>
      <c r="L63" s="55"/>
      <c r="M63" s="55"/>
      <c r="N63" s="55"/>
      <c r="O63" s="55"/>
      <c r="P63" s="55"/>
      <c r="Q63" s="56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</row>
    <row r="64" spans="1:32" x14ac:dyDescent="0.3">
      <c r="A64" s="56"/>
      <c r="B64" s="1" t="s">
        <v>21</v>
      </c>
      <c r="H64" s="77"/>
      <c r="I64" s="55"/>
      <c r="J64" s="99" t="s">
        <v>83</v>
      </c>
      <c r="K64" s="55"/>
      <c r="L64" s="55"/>
      <c r="M64" s="55"/>
      <c r="N64" s="55"/>
      <c r="O64" s="55"/>
      <c r="P64" s="55"/>
      <c r="Q64" s="56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x14ac:dyDescent="0.3">
      <c r="A65" s="56"/>
      <c r="H65" s="77"/>
      <c r="I65" s="55"/>
      <c r="J65" s="99"/>
      <c r="K65" s="55"/>
      <c r="L65" s="55"/>
      <c r="M65" s="55"/>
      <c r="N65" s="55"/>
      <c r="O65" s="55"/>
      <c r="P65" s="55"/>
      <c r="Q65" s="56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</row>
    <row r="66" spans="1:32" x14ac:dyDescent="0.3">
      <c r="A66" s="56"/>
      <c r="B66" s="57" t="s">
        <v>25</v>
      </c>
      <c r="C66" s="55"/>
      <c r="D66" s="55"/>
      <c r="E66" s="55"/>
      <c r="F66" s="55"/>
      <c r="G66" s="55"/>
      <c r="H66" s="56"/>
      <c r="I66" s="55"/>
      <c r="J66" s="99" t="s">
        <v>111</v>
      </c>
      <c r="K66" s="55"/>
      <c r="L66" s="55"/>
      <c r="M66" s="55"/>
      <c r="N66" s="55"/>
      <c r="O66" s="55"/>
      <c r="P66" s="55"/>
      <c r="Q66" s="56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</row>
    <row r="67" spans="1:32" x14ac:dyDescent="0.3">
      <c r="A67" s="56"/>
      <c r="B67" s="57" t="s">
        <v>26</v>
      </c>
      <c r="C67" s="55"/>
      <c r="D67" s="55"/>
      <c r="E67" s="55"/>
      <c r="F67" s="55"/>
      <c r="G67" s="55"/>
      <c r="H67" s="56"/>
      <c r="I67" s="55"/>
      <c r="J67" s="99" t="s">
        <v>84</v>
      </c>
      <c r="K67" s="55"/>
      <c r="L67" s="55"/>
      <c r="M67" s="55"/>
      <c r="N67" s="55"/>
      <c r="O67" s="55"/>
      <c r="P67" s="55"/>
      <c r="Q67" s="56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</row>
    <row r="68" spans="1:32" x14ac:dyDescent="0.3">
      <c r="A68" s="56"/>
      <c r="B68" s="59" t="s">
        <v>40</v>
      </c>
      <c r="C68" s="55"/>
      <c r="D68" s="55"/>
      <c r="E68" s="55"/>
      <c r="F68" s="55"/>
      <c r="G68" s="55"/>
      <c r="H68" s="56"/>
      <c r="I68" s="55"/>
      <c r="J68" s="99" t="s">
        <v>113</v>
      </c>
      <c r="K68" s="55"/>
      <c r="L68" s="55"/>
      <c r="M68" s="55"/>
      <c r="N68" s="55"/>
      <c r="O68" s="55"/>
      <c r="P68" s="55"/>
      <c r="Q68" s="56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14.55" customHeight="1" x14ac:dyDescent="0.3">
      <c r="A69" s="56"/>
      <c r="B69" s="59" t="s">
        <v>41</v>
      </c>
      <c r="C69" s="55"/>
      <c r="D69" s="55"/>
      <c r="E69" s="55"/>
      <c r="F69" s="55"/>
      <c r="G69" s="55"/>
      <c r="H69" s="56"/>
      <c r="I69" s="55"/>
      <c r="J69" s="99" t="s">
        <v>112</v>
      </c>
      <c r="K69" s="55"/>
      <c r="L69" s="55"/>
      <c r="M69" s="55"/>
      <c r="N69" s="55"/>
      <c r="O69" s="55"/>
      <c r="P69" s="55"/>
      <c r="Q69" s="56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</row>
    <row r="70" spans="1:32" ht="14.55" customHeight="1" x14ac:dyDescent="0.3">
      <c r="A70" s="56"/>
      <c r="B70" s="57" t="s">
        <v>27</v>
      </c>
      <c r="C70" s="55"/>
      <c r="D70" s="55"/>
      <c r="E70" s="55"/>
      <c r="F70" s="55"/>
      <c r="G70" s="55"/>
      <c r="H70" s="56"/>
      <c r="I70" s="55"/>
      <c r="J70" s="99" t="s">
        <v>85</v>
      </c>
      <c r="K70" s="55"/>
      <c r="L70" s="55"/>
      <c r="M70" s="55"/>
      <c r="N70" s="55"/>
      <c r="O70" s="55"/>
      <c r="P70" s="55"/>
      <c r="Q70" s="56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</row>
    <row r="71" spans="1:32" ht="14.55" customHeight="1" x14ac:dyDescent="0.3">
      <c r="A71" s="56"/>
      <c r="B71" s="1" t="s">
        <v>55</v>
      </c>
      <c r="C71" s="55"/>
      <c r="D71" s="55"/>
      <c r="E71" s="55"/>
      <c r="F71" s="55"/>
      <c r="G71" s="55"/>
      <c r="H71" s="56"/>
      <c r="I71" s="55"/>
      <c r="J71" s="99" t="s">
        <v>114</v>
      </c>
      <c r="K71" s="55"/>
      <c r="L71" s="55"/>
      <c r="M71" s="55"/>
      <c r="N71" s="55"/>
      <c r="O71" s="55"/>
      <c r="P71" s="55"/>
      <c r="Q71" s="56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</row>
    <row r="72" spans="1:32" ht="14.55" customHeight="1" x14ac:dyDescent="0.3">
      <c r="A72" s="56"/>
      <c r="C72" s="55"/>
      <c r="D72" s="55"/>
      <c r="E72" s="55"/>
      <c r="F72" s="55"/>
      <c r="G72" s="55"/>
      <c r="H72" s="56"/>
      <c r="I72" s="55"/>
      <c r="J72" s="99"/>
      <c r="K72" s="55"/>
      <c r="L72" s="55"/>
      <c r="M72" s="55"/>
      <c r="N72" s="55"/>
      <c r="O72" s="55"/>
      <c r="P72" s="55"/>
      <c r="Q72" s="56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</row>
    <row r="73" spans="1:32" ht="14.55" customHeight="1" x14ac:dyDescent="0.3">
      <c r="A73" s="56"/>
      <c r="B73" s="57" t="s">
        <v>28</v>
      </c>
      <c r="C73" s="55"/>
      <c r="D73" s="55"/>
      <c r="E73" s="55"/>
      <c r="F73" s="55"/>
      <c r="G73" s="55"/>
      <c r="H73" s="56"/>
      <c r="I73" s="55"/>
      <c r="J73" s="99" t="s">
        <v>86</v>
      </c>
      <c r="K73" s="55"/>
      <c r="L73" s="55"/>
      <c r="M73" s="55"/>
      <c r="N73" s="55"/>
      <c r="O73" s="55"/>
      <c r="P73" s="55"/>
      <c r="Q73" s="56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</row>
    <row r="74" spans="1:32" ht="14.55" customHeight="1" x14ac:dyDescent="0.3">
      <c r="A74" s="56"/>
      <c r="B74" s="57" t="s">
        <v>29</v>
      </c>
      <c r="C74" s="55"/>
      <c r="D74" s="55"/>
      <c r="E74" s="55"/>
      <c r="F74" s="55"/>
      <c r="G74" s="55"/>
      <c r="H74" s="56"/>
      <c r="I74" s="55"/>
      <c r="J74" s="99" t="s">
        <v>87</v>
      </c>
      <c r="K74" s="55"/>
      <c r="L74" s="55"/>
      <c r="M74" s="55"/>
      <c r="N74" s="55"/>
      <c r="O74" s="55"/>
      <c r="P74" s="55"/>
      <c r="Q74" s="56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</row>
    <row r="75" spans="1:32" ht="14.55" customHeight="1" x14ac:dyDescent="0.3">
      <c r="A75" s="56"/>
      <c r="B75" s="59" t="s">
        <v>70</v>
      </c>
      <c r="C75" s="55"/>
      <c r="D75" s="55"/>
      <c r="E75" s="55"/>
      <c r="F75" s="55"/>
      <c r="G75" s="55"/>
      <c r="H75" s="56"/>
      <c r="I75" s="55"/>
      <c r="J75" s="99" t="s">
        <v>115</v>
      </c>
      <c r="K75" s="55"/>
      <c r="L75" s="55"/>
      <c r="M75" s="55"/>
      <c r="N75" s="55"/>
      <c r="O75" s="55"/>
      <c r="P75" s="55"/>
      <c r="Q75" s="56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</row>
    <row r="76" spans="1:32" ht="14.55" customHeight="1" x14ac:dyDescent="0.3">
      <c r="A76" s="56"/>
      <c r="B76" s="57" t="s">
        <v>47</v>
      </c>
      <c r="C76" s="55"/>
      <c r="D76" s="55"/>
      <c r="E76" s="55"/>
      <c r="F76" s="55"/>
      <c r="G76" s="55"/>
      <c r="H76" s="56"/>
      <c r="I76" s="55"/>
      <c r="J76" s="99" t="s">
        <v>88</v>
      </c>
      <c r="K76" s="55"/>
      <c r="L76" s="55"/>
      <c r="M76" s="55"/>
      <c r="N76" s="55"/>
      <c r="O76" s="55"/>
      <c r="P76" s="55"/>
      <c r="Q76" s="56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</row>
    <row r="77" spans="1:32" ht="14.55" customHeight="1" x14ac:dyDescent="0.3">
      <c r="A77" s="56"/>
      <c r="C77" s="55"/>
      <c r="D77" s="55"/>
      <c r="E77" s="55"/>
      <c r="F77" s="55"/>
      <c r="G77" s="55"/>
      <c r="H77" s="56"/>
      <c r="I77" s="55"/>
      <c r="J77" s="99"/>
      <c r="K77" s="55"/>
      <c r="L77" s="55"/>
      <c r="M77" s="55"/>
      <c r="N77" s="55"/>
      <c r="O77" s="55"/>
      <c r="P77" s="55"/>
      <c r="Q77" s="56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</row>
    <row r="78" spans="1:32" ht="14.55" customHeight="1" x14ac:dyDescent="0.3">
      <c r="A78" s="56"/>
      <c r="B78" s="59" t="s">
        <v>30</v>
      </c>
      <c r="C78" s="55"/>
      <c r="E78" s="55"/>
      <c r="F78" s="55"/>
      <c r="G78" s="55"/>
      <c r="H78" s="56"/>
      <c r="I78" s="55"/>
      <c r="J78" s="99" t="s">
        <v>89</v>
      </c>
      <c r="K78" s="55"/>
      <c r="L78" s="55"/>
      <c r="M78" s="55"/>
      <c r="N78" s="55"/>
      <c r="O78" s="55"/>
      <c r="P78" s="55"/>
      <c r="Q78" s="56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</row>
    <row r="79" spans="1:32" ht="14.55" customHeight="1" x14ac:dyDescent="0.3">
      <c r="A79" s="56"/>
      <c r="B79" s="57" t="s">
        <v>29</v>
      </c>
      <c r="C79" s="55"/>
      <c r="D79" s="55"/>
      <c r="E79" s="55"/>
      <c r="F79" s="55"/>
      <c r="G79" s="55"/>
      <c r="H79" s="56"/>
      <c r="I79" s="55"/>
      <c r="J79" s="99" t="s">
        <v>87</v>
      </c>
      <c r="K79" s="55"/>
      <c r="L79" s="55"/>
      <c r="M79" s="55"/>
      <c r="N79" s="55"/>
      <c r="O79" s="55"/>
      <c r="P79" s="55"/>
      <c r="Q79" s="56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</row>
    <row r="80" spans="1:32" ht="14.55" customHeight="1" x14ac:dyDescent="0.3">
      <c r="A80" s="56"/>
      <c r="B80" s="59" t="s">
        <v>42</v>
      </c>
      <c r="C80" s="55"/>
      <c r="D80" s="55"/>
      <c r="E80" s="55"/>
      <c r="F80" s="55"/>
      <c r="G80" s="55"/>
      <c r="H80" s="56"/>
      <c r="I80" s="55"/>
      <c r="J80" s="99" t="s">
        <v>116</v>
      </c>
      <c r="K80" s="55"/>
      <c r="L80" s="55"/>
      <c r="M80" s="55"/>
      <c r="N80" s="55"/>
      <c r="O80" s="55"/>
      <c r="P80" s="55"/>
      <c r="Q80" s="56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</row>
    <row r="81" spans="1:32" ht="14.55" customHeight="1" x14ac:dyDescent="0.3">
      <c r="A81" s="56"/>
      <c r="B81" s="57" t="s">
        <v>54</v>
      </c>
      <c r="C81" s="55"/>
      <c r="D81" s="55"/>
      <c r="E81" s="55"/>
      <c r="F81" s="55"/>
      <c r="G81" s="55"/>
      <c r="H81" s="56"/>
      <c r="I81" s="55"/>
      <c r="J81" s="99" t="s">
        <v>90</v>
      </c>
      <c r="K81" s="55"/>
      <c r="L81" s="55"/>
      <c r="M81" s="55"/>
      <c r="N81" s="55"/>
      <c r="O81" s="55"/>
      <c r="P81" s="55"/>
      <c r="Q81" s="56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</row>
    <row r="82" spans="1:32" ht="14.55" customHeight="1" x14ac:dyDescent="0.3">
      <c r="A82" s="56"/>
      <c r="B82" s="59"/>
      <c r="C82" s="55"/>
      <c r="D82" s="55"/>
      <c r="E82" s="55"/>
      <c r="F82" s="55"/>
      <c r="G82" s="55"/>
      <c r="H82" s="56"/>
      <c r="I82" s="55"/>
      <c r="J82" s="99"/>
      <c r="K82" s="55"/>
      <c r="L82" s="55"/>
      <c r="M82" s="55"/>
      <c r="N82" s="55"/>
      <c r="O82" s="55"/>
      <c r="P82" s="55"/>
      <c r="Q82" s="56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</row>
    <row r="83" spans="1:32" ht="14.55" customHeight="1" x14ac:dyDescent="0.3">
      <c r="A83" s="56"/>
      <c r="B83" s="59" t="s">
        <v>31</v>
      </c>
      <c r="C83" s="55"/>
      <c r="D83" s="55"/>
      <c r="E83" s="55"/>
      <c r="F83" s="55"/>
      <c r="G83" s="55"/>
      <c r="H83" s="56"/>
      <c r="I83" s="55"/>
      <c r="J83" s="99" t="s">
        <v>91</v>
      </c>
      <c r="K83" s="55"/>
      <c r="L83" s="55"/>
      <c r="M83" s="55"/>
      <c r="N83" s="55"/>
      <c r="O83" s="55"/>
      <c r="P83" s="55"/>
      <c r="Q83" s="56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</row>
    <row r="84" spans="1:32" ht="14.55" customHeight="1" x14ac:dyDescent="0.3">
      <c r="A84" s="56"/>
      <c r="B84" s="59" t="s">
        <v>34</v>
      </c>
      <c r="C84" s="55"/>
      <c r="D84" s="55"/>
      <c r="E84" s="55"/>
      <c r="F84" s="55"/>
      <c r="G84" s="55"/>
      <c r="H84" s="56"/>
      <c r="I84" s="55"/>
      <c r="J84" s="99" t="s">
        <v>92</v>
      </c>
      <c r="K84" s="55"/>
      <c r="L84" s="55"/>
      <c r="M84" s="55"/>
      <c r="N84" s="55"/>
      <c r="O84" s="55"/>
      <c r="P84" s="55"/>
      <c r="Q84" s="56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</row>
    <row r="85" spans="1:32" ht="14.55" customHeight="1" x14ac:dyDescent="0.3">
      <c r="A85" s="56"/>
      <c r="B85" s="59" t="s">
        <v>32</v>
      </c>
      <c r="C85" s="55"/>
      <c r="D85" s="55"/>
      <c r="E85" s="55"/>
      <c r="F85" s="55"/>
      <c r="G85" s="55"/>
      <c r="H85" s="56"/>
      <c r="I85" s="55"/>
      <c r="J85" s="99" t="s">
        <v>117</v>
      </c>
      <c r="K85" s="55"/>
      <c r="L85" s="55"/>
      <c r="M85" s="55"/>
      <c r="N85" s="55"/>
      <c r="O85" s="55"/>
      <c r="P85" s="55"/>
      <c r="Q85" s="56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</row>
    <row r="86" spans="1:32" ht="14.55" customHeight="1" x14ac:dyDescent="0.3">
      <c r="A86" s="56"/>
      <c r="B86" s="59" t="s">
        <v>43</v>
      </c>
      <c r="C86" s="55"/>
      <c r="D86" s="55"/>
      <c r="E86" s="55"/>
      <c r="F86" s="55"/>
      <c r="G86" s="55"/>
      <c r="H86" s="56"/>
      <c r="I86" s="55"/>
      <c r="J86" s="99" t="s">
        <v>119</v>
      </c>
      <c r="K86" s="55"/>
      <c r="L86" s="55"/>
      <c r="M86" s="55"/>
      <c r="N86" s="55"/>
      <c r="O86" s="55"/>
      <c r="P86" s="55"/>
      <c r="Q86" s="56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</row>
    <row r="87" spans="1:32" ht="14.55" customHeight="1" x14ac:dyDescent="0.3">
      <c r="A87" s="56"/>
      <c r="B87" s="59" t="s">
        <v>33</v>
      </c>
      <c r="C87" s="55"/>
      <c r="D87" s="55"/>
      <c r="E87" s="55"/>
      <c r="F87" s="55"/>
      <c r="G87" s="55"/>
      <c r="H87" s="56"/>
      <c r="I87" s="55"/>
      <c r="J87" s="99" t="s">
        <v>118</v>
      </c>
      <c r="K87" s="83"/>
      <c r="L87" s="83"/>
      <c r="M87" s="83"/>
      <c r="N87" s="83"/>
      <c r="O87" s="83"/>
      <c r="P87" s="83"/>
      <c r="Q87" s="60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</row>
    <row r="88" spans="1:32" ht="16.95" customHeight="1" x14ac:dyDescent="0.3">
      <c r="A88" s="56"/>
      <c r="B88" s="59" t="s">
        <v>45</v>
      </c>
      <c r="C88" s="55"/>
      <c r="D88" s="55"/>
      <c r="E88" s="55"/>
      <c r="F88" s="55"/>
      <c r="G88" s="55"/>
      <c r="H88" s="56"/>
      <c r="I88" s="55"/>
      <c r="J88" s="99" t="s">
        <v>120</v>
      </c>
      <c r="K88" s="84"/>
      <c r="L88" s="84"/>
      <c r="M88" s="84"/>
      <c r="N88" s="84"/>
      <c r="O88" s="84"/>
      <c r="P88" s="84"/>
      <c r="Q88" s="61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</row>
    <row r="89" spans="1:32" ht="16.95" customHeight="1" x14ac:dyDescent="0.3">
      <c r="A89" s="56"/>
      <c r="B89" s="59" t="s">
        <v>37</v>
      </c>
      <c r="C89" s="55"/>
      <c r="D89" s="55"/>
      <c r="E89" s="55"/>
      <c r="F89" s="55"/>
      <c r="G89" s="55"/>
      <c r="H89" s="56"/>
      <c r="I89" s="55"/>
      <c r="J89" s="99" t="s">
        <v>93</v>
      </c>
      <c r="K89" s="85"/>
      <c r="L89" s="85"/>
      <c r="M89" s="85"/>
      <c r="N89" s="85"/>
      <c r="O89" s="85"/>
      <c r="P89" s="85"/>
      <c r="Q89" s="62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</row>
    <row r="90" spans="1:32" ht="16.95" customHeight="1" x14ac:dyDescent="0.3">
      <c r="A90" s="56"/>
      <c r="B90" s="79" t="s">
        <v>36</v>
      </c>
      <c r="C90" s="55"/>
      <c r="D90" s="78"/>
      <c r="E90" s="55"/>
      <c r="F90" s="55"/>
      <c r="G90" s="55"/>
      <c r="H90" s="56"/>
      <c r="I90" s="55"/>
      <c r="J90" s="99" t="s">
        <v>94</v>
      </c>
      <c r="K90" s="85"/>
      <c r="L90" s="85"/>
      <c r="M90" s="85"/>
      <c r="N90" s="85"/>
      <c r="O90" s="85"/>
      <c r="P90" s="85"/>
      <c r="Q90" s="62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</row>
    <row r="91" spans="1:32" ht="16.95" customHeight="1" x14ac:dyDescent="0.3">
      <c r="A91" s="56"/>
      <c r="B91" s="59" t="s">
        <v>35</v>
      </c>
      <c r="C91" s="55"/>
      <c r="D91" s="55"/>
      <c r="E91" s="55"/>
      <c r="F91" s="55"/>
      <c r="G91" s="55"/>
      <c r="H91" s="56"/>
      <c r="I91" s="55"/>
      <c r="J91" s="99" t="s">
        <v>95</v>
      </c>
      <c r="K91" s="55"/>
      <c r="L91" s="55"/>
      <c r="M91" s="55"/>
      <c r="N91" s="55"/>
      <c r="O91" s="55"/>
      <c r="P91" s="55"/>
      <c r="Q91" s="56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</row>
    <row r="92" spans="1:32" x14ac:dyDescent="0.3">
      <c r="A92" s="56"/>
      <c r="B92" s="59" t="s">
        <v>48</v>
      </c>
      <c r="C92" s="55"/>
      <c r="D92" s="55"/>
      <c r="E92" s="55"/>
      <c r="F92" s="55"/>
      <c r="G92" s="55"/>
      <c r="H92" s="56"/>
      <c r="I92" s="55"/>
      <c r="J92" s="99" t="s">
        <v>96</v>
      </c>
      <c r="Q92" s="77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</row>
    <row r="93" spans="1:32" x14ac:dyDescent="0.3">
      <c r="A93" s="56"/>
      <c r="B93" s="59" t="s">
        <v>49</v>
      </c>
      <c r="C93" s="55"/>
      <c r="D93" s="55"/>
      <c r="E93" s="55"/>
      <c r="F93" s="55"/>
      <c r="G93" s="55"/>
      <c r="H93" s="56"/>
      <c r="I93" s="55"/>
      <c r="J93" s="99" t="s">
        <v>97</v>
      </c>
      <c r="Q93" s="77"/>
    </row>
    <row r="94" spans="1:32" x14ac:dyDescent="0.3">
      <c r="A94" s="56"/>
      <c r="B94" s="59" t="s">
        <v>50</v>
      </c>
      <c r="C94" s="55"/>
      <c r="D94" s="55"/>
      <c r="E94" s="55"/>
      <c r="F94" s="55"/>
      <c r="G94" s="55"/>
      <c r="H94" s="56"/>
      <c r="I94" s="55"/>
      <c r="J94" s="99" t="s">
        <v>98</v>
      </c>
      <c r="Q94" s="77"/>
    </row>
    <row r="95" spans="1:32" x14ac:dyDescent="0.3">
      <c r="A95" s="56"/>
      <c r="B95" s="59" t="s">
        <v>46</v>
      </c>
      <c r="C95" s="55"/>
      <c r="D95" s="55"/>
      <c r="E95" s="55"/>
      <c r="F95" s="55"/>
      <c r="G95" s="55"/>
      <c r="H95" s="56"/>
      <c r="I95" s="55"/>
      <c r="J95" s="99" t="s">
        <v>99</v>
      </c>
      <c r="Q95" s="77"/>
    </row>
    <row r="96" spans="1:32" x14ac:dyDescent="0.3">
      <c r="A96" s="56"/>
      <c r="B96" s="57"/>
      <c r="C96" s="55"/>
      <c r="D96" s="55"/>
      <c r="E96" s="55"/>
      <c r="F96" s="55"/>
      <c r="G96" s="55"/>
      <c r="H96" s="56"/>
      <c r="I96" s="55"/>
      <c r="J96" s="103"/>
      <c r="K96" s="104"/>
      <c r="L96" s="104"/>
      <c r="M96" s="104"/>
      <c r="N96" s="104"/>
      <c r="O96" s="104"/>
      <c r="P96" s="104"/>
      <c r="Q96" s="77"/>
    </row>
    <row r="97" spans="1:17" x14ac:dyDescent="0.3">
      <c r="A97" s="56"/>
      <c r="B97" s="140" t="s">
        <v>15</v>
      </c>
      <c r="C97" s="141"/>
      <c r="D97" s="141"/>
      <c r="E97" s="141"/>
      <c r="F97" s="141"/>
      <c r="G97" s="142"/>
      <c r="H97" s="60"/>
      <c r="I97" s="55"/>
      <c r="J97" s="105" t="s">
        <v>121</v>
      </c>
      <c r="K97" s="106"/>
      <c r="L97" s="106"/>
      <c r="M97" s="106"/>
      <c r="N97" s="106"/>
      <c r="O97" s="106"/>
      <c r="P97" s="107"/>
      <c r="Q97" s="77"/>
    </row>
    <row r="98" spans="1:17" x14ac:dyDescent="0.3">
      <c r="A98" s="56"/>
      <c r="B98" s="143" t="s">
        <v>16</v>
      </c>
      <c r="C98" s="144"/>
      <c r="D98" s="144"/>
      <c r="E98" s="144"/>
      <c r="F98" s="144"/>
      <c r="G98" s="145"/>
      <c r="H98" s="61"/>
      <c r="I98" s="55"/>
      <c r="J98" s="105" t="s">
        <v>122</v>
      </c>
      <c r="K98" s="106"/>
      <c r="L98" s="106"/>
      <c r="M98" s="106"/>
      <c r="N98" s="106"/>
      <c r="O98" s="106"/>
      <c r="P98" s="108"/>
      <c r="Q98" s="77"/>
    </row>
    <row r="99" spans="1:17" x14ac:dyDescent="0.3">
      <c r="A99" s="56"/>
      <c r="B99" s="146" t="s">
        <v>17</v>
      </c>
      <c r="C99" s="147"/>
      <c r="D99" s="147"/>
      <c r="E99" s="147"/>
      <c r="F99" s="147"/>
      <c r="G99" s="148"/>
      <c r="H99" s="62"/>
      <c r="I99" s="55"/>
      <c r="J99" s="105" t="s">
        <v>123</v>
      </c>
      <c r="K99" s="106"/>
      <c r="L99" s="106"/>
      <c r="M99" s="106"/>
      <c r="N99" s="106"/>
      <c r="O99" s="106"/>
      <c r="P99" s="108"/>
      <c r="Q99" s="77"/>
    </row>
    <row r="100" spans="1:17" x14ac:dyDescent="0.3">
      <c r="A100" s="77"/>
      <c r="B100" s="149" t="s">
        <v>18</v>
      </c>
      <c r="C100" s="150"/>
      <c r="D100" s="150"/>
      <c r="E100" s="150"/>
      <c r="F100" s="150"/>
      <c r="G100" s="151"/>
      <c r="H100" s="62"/>
      <c r="J100" s="109" t="s">
        <v>124</v>
      </c>
      <c r="K100" s="110"/>
      <c r="L100" s="110"/>
      <c r="M100" s="110"/>
      <c r="N100" s="110"/>
      <c r="O100" s="110"/>
      <c r="P100" s="111"/>
      <c r="Q100" s="77"/>
    </row>
    <row r="101" spans="1:17" ht="15.15" thickBot="1" x14ac:dyDescent="0.35">
      <c r="A101" s="77"/>
      <c r="B101" s="63"/>
      <c r="C101" s="64"/>
      <c r="D101" s="64"/>
      <c r="E101" s="64"/>
      <c r="F101" s="64"/>
      <c r="G101" s="64"/>
      <c r="H101" s="65"/>
      <c r="J101" s="100"/>
      <c r="K101" s="101"/>
      <c r="L101" s="101"/>
      <c r="M101" s="101"/>
      <c r="N101" s="101"/>
      <c r="O101" s="101"/>
      <c r="P101" s="101"/>
      <c r="Q101" s="102"/>
    </row>
    <row r="102" spans="1:17" ht="15.15" thickTop="1" x14ac:dyDescent="0.3"/>
  </sheetData>
  <sheetProtection algorithmName="SHA-512" hashValue="g367nuc3476HQKQfZ8tHkRxI2415LPSKYLYmDGtEvqMY9eP4cf5J5e9w1BhVL9hfX8i3AJvkTgZp+h5NM28XYg==" saltValue="R6m8iTyigNP5mIVZ8/ONHw==" spinCount="100000" sheet="1" objects="1" scenarios="1"/>
  <mergeCells count="25">
    <mergeCell ref="B97:G97"/>
    <mergeCell ref="B98:G98"/>
    <mergeCell ref="B99:G99"/>
    <mergeCell ref="B100:G100"/>
    <mergeCell ref="C5:F5"/>
    <mergeCell ref="C8:D8"/>
    <mergeCell ref="C7:D7"/>
    <mergeCell ref="C6:F6"/>
    <mergeCell ref="C9:D9"/>
    <mergeCell ref="C12:D12"/>
    <mergeCell ref="B27:H27"/>
    <mergeCell ref="B54:H54"/>
    <mergeCell ref="C10:D10"/>
    <mergeCell ref="C14:D14"/>
    <mergeCell ref="C17:D17"/>
    <mergeCell ref="C11:D11"/>
    <mergeCell ref="J27:Q27"/>
    <mergeCell ref="C13:D13"/>
    <mergeCell ref="C15:D15"/>
    <mergeCell ref="C16:D16"/>
    <mergeCell ref="C24:D24"/>
    <mergeCell ref="C18:D18"/>
    <mergeCell ref="C19:D19"/>
    <mergeCell ref="C22:F22"/>
    <mergeCell ref="C23:D23"/>
  </mergeCells>
  <conditionalFormatting sqref="E7:E20">
    <cfRule type="expression" dxfId="4" priority="13">
      <formula>OR(WEEKDAY(F7)=1,WEEKDAY(F7)=7)</formula>
    </cfRule>
  </conditionalFormatting>
  <conditionalFormatting sqref="F7:F19">
    <cfRule type="expression" dxfId="3" priority="12">
      <formula>OR(WEEKDAY(F7)=1,WEEKDAY(F7)=7)</formula>
    </cfRule>
  </conditionalFormatting>
  <conditionalFormatting sqref="C7:D19">
    <cfRule type="expression" dxfId="2" priority="3">
      <formula>OR(WEEKDAY(F7)=1,WEEKDAY(F7)=7)</formula>
    </cfRule>
  </conditionalFormatting>
  <conditionalFormatting sqref="C23:D24">
    <cfRule type="expression" dxfId="1" priority="2">
      <formula>OR(WEEKDAY(F23)=1,WEEKDAY(F23)=7)</formula>
    </cfRule>
  </conditionalFormatting>
  <conditionalFormatting sqref="F23:F24">
    <cfRule type="expression" dxfId="0" priority="1">
      <formula>OR(WEEKDAY(F23)=1,WEEKDAY(F23)=7)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Calendário</vt:lpstr>
      <vt:lpstr>Dias feriados</vt:lpstr>
      <vt:lpstr>Anopt</vt:lpstr>
      <vt:lpstr>Débutsempt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2019-01-30T16:14:04Z</cp:lastPrinted>
  <dcterms:created xsi:type="dcterms:W3CDTF">2019-01-28T10:25:19Z</dcterms:created>
  <dcterms:modified xsi:type="dcterms:W3CDTF">2019-02-21T00:15:21Z</dcterms:modified>
</cp:coreProperties>
</file>